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showInkAnnotation="0" codeName="DieseArbeitsmappe" defaultThemeVersion="124226"/>
  <mc:AlternateContent xmlns:mc="http://schemas.openxmlformats.org/markup-compatibility/2006">
    <mc:Choice Requires="x15">
      <x15ac:absPath xmlns:x15ac="http://schemas.microsoft.com/office/spreadsheetml/2010/11/ac" url="C:\Users\ms\Desktop\"/>
    </mc:Choice>
  </mc:AlternateContent>
  <bookViews>
    <workbookView xWindow="0" yWindow="0" windowWidth="28800" windowHeight="12615"/>
  </bookViews>
  <sheets>
    <sheet name="FX Rates" sheetId="5" r:id="rId1"/>
    <sheet name="Monitor" sheetId="8" r:id="rId2"/>
    <sheet name="Read me" sheetId="6" r:id="rId3"/>
    <sheet name="Rates" sheetId="2" state="hidden" r:id="rId4"/>
    <sheet name="Rates Import" sheetId="12" state="hidden" r:id="rId5"/>
    <sheet name="CCYs" sheetId="13" state="hidden" r:id="rId6"/>
  </sheets>
  <externalReferences>
    <externalReference r:id="rId7"/>
  </externalReferences>
  <definedNames>
    <definedName name="Activate">[1]Parameters!$L$5</definedName>
    <definedName name="CCY">Rates!$I$1:$I$200</definedName>
    <definedName name="Clearing_Time">[1]Parameters!$N$2</definedName>
    <definedName name="Conf_Time">[1]Parameters!$M$2</definedName>
    <definedName name="Current_Number">'FX Rates'!$Z$6:$Z$20</definedName>
    <definedName name="Current_Percent">'FX Rates'!$AA$6:$AA$20</definedName>
    <definedName name="Delta_days_history">'[1]Clearing Threshold History'!$T$1</definedName>
    <definedName name="_xlnm.Print_Area" localSheetId="2">'Read me'!$A$1:$I$45</definedName>
    <definedName name="exchange_rates.php?key_b17f9452d3604856be859f8197fdab7a_base_USD" localSheetId="4">'Rates Import'!$A$1:$B$178</definedName>
    <definedName name="Exec_Time">[1]Parameters!$L$2</definedName>
    <definedName name="Frozen_Number">'FX Rates'!$AB$6:$AB$20</definedName>
    <definedName name="Frozen_Percent">'FX Rates'!$AC$6:$AC$20</definedName>
    <definedName name="LEI">[1]Cover!$D$9</definedName>
    <definedName name="List_Drive">[1]Parameters!$Q$2:$Q$9</definedName>
    <definedName name="List_Paths_Import">[1]Parameters!$R$2:$R$9</definedName>
    <definedName name="List_Paths_Source_Files">[1]Parameters!$S$2:$S$9</definedName>
    <definedName name="List_Paths_TR_Files">[1]Parameters!$T$2:$T$9</definedName>
    <definedName name="Prefix" localSheetId="0">'FX Rates'!$T$1:$T$3</definedName>
    <definedName name="Report_Date">[1]Cover!$D$11</definedName>
    <definedName name="Status_Alarms">'FX Rates'!$H$22</definedName>
    <definedName name="Tool">'FX Rates'!$N$1</definedName>
    <definedName name="Tot_Alarms">Monitor!$U$3</definedName>
    <definedName name="Tot_Alarms_Breached">Monitor!$N$20</definedName>
    <definedName name="TR_No_Trades_CO">[1]Queries!$F$3</definedName>
    <definedName name="TR_No_Trades_FX">[1]Queries!$F$4</definedName>
    <definedName name="TR_No_Trades_IR">[1]Queries!$F$5</definedName>
    <definedName name="TR_value_CO">[1]Queries!$E$3</definedName>
    <definedName name="TR_Value_FX">[1]Queries!$E$4</definedName>
    <definedName name="TR_Value_IR">[1]Queries!$E$5</definedName>
    <definedName name="TU_CO_30">[1]Queries!$M$42</definedName>
    <definedName name="TU_CO_37">[1]Queries!$M$43</definedName>
    <definedName name="TU_CU_30">[1]Queries!$O$42</definedName>
    <definedName name="TU_CU_37">[1]Queries!$O$43</definedName>
    <definedName name="TU_IR_30">[1]Queries!$Q$42</definedName>
    <definedName name="TU_IR_37">[1]Queries!$Q$43</definedName>
    <definedName name="UTC_hours_delta" localSheetId="0">'FX Rates'!$S$1:$S$24</definedName>
  </definedNames>
  <calcPr calcId="152511"/>
</workbook>
</file>

<file path=xl/calcChain.xml><?xml version="1.0" encoding="utf-8"?>
<calcChain xmlns="http://schemas.openxmlformats.org/spreadsheetml/2006/main">
  <c r="A2" i="2" l="1"/>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C119" i="2" l="1"/>
  <c r="C120" i="2"/>
  <c r="C121" i="2"/>
  <c r="C123" i="2"/>
  <c r="C124" i="2"/>
  <c r="C126" i="2"/>
  <c r="C127" i="2"/>
  <c r="C128" i="2"/>
  <c r="C129" i="2"/>
  <c r="C130" i="2"/>
  <c r="C131" i="2"/>
  <c r="C132" i="2"/>
  <c r="C133" i="2"/>
  <c r="C134" i="2"/>
  <c r="C135" i="2"/>
  <c r="C136" i="2"/>
  <c r="C138" i="2"/>
  <c r="C139" i="2"/>
  <c r="C140" i="2"/>
  <c r="C141" i="2"/>
  <c r="C142" i="2"/>
  <c r="C143" i="2"/>
  <c r="C144" i="2"/>
  <c r="C146" i="2"/>
  <c r="C147" i="2"/>
  <c r="C148" i="2"/>
  <c r="C149" i="2"/>
  <c r="C150" i="2"/>
  <c r="C151" i="2"/>
  <c r="C152" i="2"/>
  <c r="C153" i="2"/>
  <c r="C154" i="2"/>
  <c r="C156" i="2"/>
  <c r="C158" i="2"/>
  <c r="C159" i="2"/>
  <c r="C160" i="2"/>
  <c r="C162" i="2"/>
  <c r="C163" i="2"/>
  <c r="C164" i="2"/>
  <c r="C165" i="2"/>
  <c r="C166" i="2"/>
  <c r="C167" i="2"/>
  <c r="C168" i="2"/>
  <c r="C170" i="2"/>
  <c r="B173" i="2"/>
  <c r="F174" i="2"/>
  <c r="B175" i="2"/>
  <c r="B177" i="2"/>
  <c r="F179" i="2"/>
  <c r="B181" i="2"/>
  <c r="F182" i="2"/>
  <c r="B183" i="2"/>
  <c r="B185" i="2"/>
  <c r="F186" i="2"/>
  <c r="F187" i="2"/>
  <c r="B189" i="2"/>
  <c r="B191" i="2"/>
  <c r="B193" i="2"/>
  <c r="F194" i="2"/>
  <c r="F195" i="2"/>
  <c r="B199" i="2"/>
  <c r="B179" i="2"/>
  <c r="B197"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E7" i="12"/>
  <c r="E8" i="12" s="1"/>
  <c r="E9" i="12" s="1"/>
  <c r="E10" i="12" s="1"/>
  <c r="E11" i="12" s="1"/>
  <c r="E12" i="12" s="1"/>
  <c r="E13" i="12" s="1"/>
  <c r="E14" i="12" s="1"/>
  <c r="E15" i="12" s="1"/>
  <c r="E16" i="12" s="1"/>
  <c r="E17" i="12" s="1"/>
  <c r="E18" i="12" s="1"/>
  <c r="E19" i="12" s="1"/>
  <c r="E20" i="12" s="1"/>
  <c r="E21" i="12" s="1"/>
  <c r="E22" i="12" s="1"/>
  <c r="E23" i="12" s="1"/>
  <c r="E24" i="12" s="1"/>
  <c r="E25" i="12" s="1"/>
  <c r="E26" i="12" s="1"/>
  <c r="E27" i="12" s="1"/>
  <c r="E28" i="12" s="1"/>
  <c r="E29" i="12" s="1"/>
  <c r="E30" i="12" s="1"/>
  <c r="E31" i="12" s="1"/>
  <c r="E32" i="12" s="1"/>
  <c r="E33" i="12" s="1"/>
  <c r="E34" i="12" s="1"/>
  <c r="E35" i="12" s="1"/>
  <c r="E36" i="12" s="1"/>
  <c r="E37" i="12" s="1"/>
  <c r="E38" i="12" s="1"/>
  <c r="E39" i="12" s="1"/>
  <c r="E40" i="12" s="1"/>
  <c r="E41" i="12" s="1"/>
  <c r="E42" i="12" s="1"/>
  <c r="E43" i="12" s="1"/>
  <c r="E44" i="12" s="1"/>
  <c r="E45" i="12" s="1"/>
  <c r="E46" i="12" s="1"/>
  <c r="E47" i="12" s="1"/>
  <c r="E48" i="12" s="1"/>
  <c r="E49" i="12" s="1"/>
  <c r="E50" i="12" s="1"/>
  <c r="E51" i="12" s="1"/>
  <c r="E52" i="12" s="1"/>
  <c r="E53" i="12" s="1"/>
  <c r="E54" i="12" s="1"/>
  <c r="E55" i="12" s="1"/>
  <c r="E56" i="12" s="1"/>
  <c r="E57" i="12" s="1"/>
  <c r="E58" i="12" s="1"/>
  <c r="E59" i="12" s="1"/>
  <c r="E60" i="12" s="1"/>
  <c r="E61" i="12" s="1"/>
  <c r="E62" i="12" s="1"/>
  <c r="E63" i="12" s="1"/>
  <c r="E64" i="12" s="1"/>
  <c r="E65" i="12" s="1"/>
  <c r="E66" i="12" s="1"/>
  <c r="E67" i="12" s="1"/>
  <c r="E68" i="12" s="1"/>
  <c r="E69" i="12" s="1"/>
  <c r="E70" i="12" s="1"/>
  <c r="E71" i="12" s="1"/>
  <c r="E72" i="12" s="1"/>
  <c r="E73" i="12" s="1"/>
  <c r="E74" i="12" s="1"/>
  <c r="E75" i="12" s="1"/>
  <c r="E76" i="12" s="1"/>
  <c r="E77" i="12" s="1"/>
  <c r="E78" i="12" s="1"/>
  <c r="E79" i="12" s="1"/>
  <c r="E80" i="12" s="1"/>
  <c r="E81" i="12" s="1"/>
  <c r="E82" i="12" s="1"/>
  <c r="E83" i="12" s="1"/>
  <c r="E84" i="12" s="1"/>
  <c r="E85" i="12" s="1"/>
  <c r="E86" i="12" s="1"/>
  <c r="E87" i="12" s="1"/>
  <c r="E88" i="12" s="1"/>
  <c r="E89" i="12" s="1"/>
  <c r="E90" i="12" s="1"/>
  <c r="E91" i="12" s="1"/>
  <c r="E92" i="12" s="1"/>
  <c r="E93" i="12" s="1"/>
  <c r="E94" i="12" s="1"/>
  <c r="E95" i="12" s="1"/>
  <c r="E96" i="12" s="1"/>
  <c r="E97" i="12" s="1"/>
  <c r="E98" i="12" s="1"/>
  <c r="E99" i="12" s="1"/>
  <c r="E100" i="12" s="1"/>
  <c r="E101" i="12" s="1"/>
  <c r="E102" i="12" s="1"/>
  <c r="E103" i="12" s="1"/>
  <c r="E104" i="12" s="1"/>
  <c r="E105" i="12" s="1"/>
  <c r="E106" i="12" s="1"/>
  <c r="E107" i="12" s="1"/>
  <c r="E108" i="12" s="1"/>
  <c r="E109" i="12" s="1"/>
  <c r="E110" i="12" s="1"/>
  <c r="E111" i="12" s="1"/>
  <c r="E112" i="12" s="1"/>
  <c r="E113" i="12" s="1"/>
  <c r="E114" i="12" s="1"/>
  <c r="E115" i="12" s="1"/>
  <c r="E116" i="12" s="1"/>
  <c r="E117" i="12" s="1"/>
  <c r="E118" i="12" s="1"/>
  <c r="E119" i="12" s="1"/>
  <c r="E120" i="12" s="1"/>
  <c r="E121" i="12" s="1"/>
  <c r="E122" i="12" s="1"/>
  <c r="E123" i="12" s="1"/>
  <c r="E124" i="12" s="1"/>
  <c r="E125" i="12" s="1"/>
  <c r="E126" i="12" s="1"/>
  <c r="E127" i="12" s="1"/>
  <c r="E128" i="12" s="1"/>
  <c r="E129" i="12" s="1"/>
  <c r="E130" i="12" s="1"/>
  <c r="E131" i="12" s="1"/>
  <c r="E132" i="12" s="1"/>
  <c r="E133" i="12" s="1"/>
  <c r="E134" i="12" s="1"/>
  <c r="E135" i="12" s="1"/>
  <c r="E136" i="12" s="1"/>
  <c r="E137" i="12" s="1"/>
  <c r="E138" i="12" s="1"/>
  <c r="E139" i="12" s="1"/>
  <c r="E140" i="12" s="1"/>
  <c r="E141" i="12" s="1"/>
  <c r="E142" i="12" s="1"/>
  <c r="E143" i="12" s="1"/>
  <c r="E144" i="12" s="1"/>
  <c r="E145" i="12" s="1"/>
  <c r="E146" i="12" s="1"/>
  <c r="E147" i="12" s="1"/>
  <c r="E148" i="12" s="1"/>
  <c r="E149" i="12" s="1"/>
  <c r="E150" i="12" s="1"/>
  <c r="E151" i="12" s="1"/>
  <c r="E152" i="12" s="1"/>
  <c r="E153" i="12" s="1"/>
  <c r="E154" i="12" s="1"/>
  <c r="E155" i="12" s="1"/>
  <c r="E156" i="12" s="1"/>
  <c r="E157" i="12" s="1"/>
  <c r="E158" i="12" s="1"/>
  <c r="E159" i="12" s="1"/>
  <c r="E160" i="12" s="1"/>
  <c r="E161" i="12" s="1"/>
  <c r="E162" i="12" s="1"/>
  <c r="E163" i="12" s="1"/>
  <c r="E164" i="12" s="1"/>
  <c r="E165" i="12" s="1"/>
  <c r="E166" i="12" s="1"/>
  <c r="E167" i="12" s="1"/>
  <c r="E168" i="12" s="1"/>
  <c r="E169" i="12" s="1"/>
  <c r="E170" i="12" s="1"/>
  <c r="E171" i="12" s="1"/>
  <c r="E172" i="12" s="1"/>
  <c r="E173" i="12" s="1"/>
  <c r="E174" i="12" s="1"/>
  <c r="E175" i="12" s="1"/>
  <c r="E176" i="12" s="1"/>
  <c r="E177" i="12" s="1"/>
  <c r="E178" i="12" s="1"/>
  <c r="D7" i="12"/>
  <c r="D8" i="12" s="1"/>
  <c r="D9" i="12" s="1"/>
  <c r="D10" i="12" s="1"/>
  <c r="D11" i="12" s="1"/>
  <c r="D12" i="12" s="1"/>
  <c r="D13" i="12" s="1"/>
  <c r="D14" i="12" s="1"/>
  <c r="D15" i="12" s="1"/>
  <c r="D16" i="12" s="1"/>
  <c r="D17" i="12" s="1"/>
  <c r="D18" i="12" s="1"/>
  <c r="D19" i="12" s="1"/>
  <c r="D20" i="12" s="1"/>
  <c r="D21" i="12" s="1"/>
  <c r="D22" i="12" s="1"/>
  <c r="D23" i="12" s="1"/>
  <c r="D24" i="12" s="1"/>
  <c r="D25" i="12" s="1"/>
  <c r="D26" i="12" s="1"/>
  <c r="D27" i="12" s="1"/>
  <c r="D28" i="12" s="1"/>
  <c r="D29" i="12" s="1"/>
  <c r="D30" i="12" s="1"/>
  <c r="D31" i="12" s="1"/>
  <c r="D32" i="12" s="1"/>
  <c r="D33" i="12" s="1"/>
  <c r="D34" i="12" s="1"/>
  <c r="D35" i="12" s="1"/>
  <c r="D36" i="12" s="1"/>
  <c r="D37" i="12" s="1"/>
  <c r="D38" i="12" s="1"/>
  <c r="D39" i="12" s="1"/>
  <c r="D40" i="12" s="1"/>
  <c r="D41" i="12" s="1"/>
  <c r="D42" i="12" s="1"/>
  <c r="D43" i="12" s="1"/>
  <c r="D44" i="12" s="1"/>
  <c r="D45" i="12" s="1"/>
  <c r="D46" i="12" s="1"/>
  <c r="D47" i="12" s="1"/>
  <c r="D48" i="12" s="1"/>
  <c r="D49" i="12" s="1"/>
  <c r="D50" i="12" s="1"/>
  <c r="D51" i="12" s="1"/>
  <c r="D52" i="12" s="1"/>
  <c r="D53" i="12" s="1"/>
  <c r="D54" i="12" s="1"/>
  <c r="D55" i="12" s="1"/>
  <c r="D56" i="12" s="1"/>
  <c r="D57" i="12" s="1"/>
  <c r="D58" i="12" s="1"/>
  <c r="D59" i="12" s="1"/>
  <c r="D60" i="12" s="1"/>
  <c r="D61" i="12" s="1"/>
  <c r="D62" i="12" s="1"/>
  <c r="D63" i="12" s="1"/>
  <c r="D64" i="12" s="1"/>
  <c r="D65" i="12" s="1"/>
  <c r="D66" i="12" s="1"/>
  <c r="D67" i="12" s="1"/>
  <c r="D68" i="12" s="1"/>
  <c r="D69" i="12" s="1"/>
  <c r="D70" i="12" s="1"/>
  <c r="D71" i="12" s="1"/>
  <c r="D72" i="12" s="1"/>
  <c r="D73" i="12" s="1"/>
  <c r="D74" i="12" s="1"/>
  <c r="D75" i="12" s="1"/>
  <c r="D76" i="12" s="1"/>
  <c r="D77" i="12" s="1"/>
  <c r="D78" i="12" s="1"/>
  <c r="D79" i="12" s="1"/>
  <c r="D80" i="12" s="1"/>
  <c r="D81" i="12" s="1"/>
  <c r="D82" i="12" s="1"/>
  <c r="D83" i="12" s="1"/>
  <c r="D84" i="12" s="1"/>
  <c r="D85" i="12" s="1"/>
  <c r="D86" i="12" s="1"/>
  <c r="D87" i="12" s="1"/>
  <c r="D88" i="12" s="1"/>
  <c r="D89" i="12" s="1"/>
  <c r="D90" i="12" s="1"/>
  <c r="D91" i="12" s="1"/>
  <c r="D92" i="12" s="1"/>
  <c r="D93" i="12" s="1"/>
  <c r="D94" i="12" s="1"/>
  <c r="D95" i="12" s="1"/>
  <c r="D96" i="12" s="1"/>
  <c r="D97" i="12" s="1"/>
  <c r="D98" i="12" s="1"/>
  <c r="D99" i="12" s="1"/>
  <c r="D100" i="12" s="1"/>
  <c r="D101" i="12" s="1"/>
  <c r="D102" i="12" s="1"/>
  <c r="D103" i="12" s="1"/>
  <c r="D104" i="12" s="1"/>
  <c r="D105" i="12" s="1"/>
  <c r="D106" i="12" s="1"/>
  <c r="D107" i="12" s="1"/>
  <c r="D108" i="12" s="1"/>
  <c r="D109" i="12" s="1"/>
  <c r="D110" i="12" s="1"/>
  <c r="D111" i="12" s="1"/>
  <c r="D112" i="12" s="1"/>
  <c r="D113" i="12" s="1"/>
  <c r="D114" i="12" s="1"/>
  <c r="D115" i="12" s="1"/>
  <c r="D116" i="12" s="1"/>
  <c r="D117" i="12" s="1"/>
  <c r="D118" i="12" s="1"/>
  <c r="D119" i="12" s="1"/>
  <c r="D120" i="12" s="1"/>
  <c r="D121" i="12" s="1"/>
  <c r="D122" i="12" s="1"/>
  <c r="D123" i="12" s="1"/>
  <c r="D124" i="12" s="1"/>
  <c r="D125" i="12" s="1"/>
  <c r="D126" i="12" s="1"/>
  <c r="D127" i="12" s="1"/>
  <c r="D128" i="12" s="1"/>
  <c r="D129" i="12" s="1"/>
  <c r="D130" i="12" s="1"/>
  <c r="D131" i="12" s="1"/>
  <c r="D132" i="12" s="1"/>
  <c r="D133" i="12" s="1"/>
  <c r="D134" i="12" s="1"/>
  <c r="D135" i="12" s="1"/>
  <c r="D136" i="12" s="1"/>
  <c r="D137" i="12" s="1"/>
  <c r="D138" i="12" s="1"/>
  <c r="D139" i="12" s="1"/>
  <c r="D140" i="12" s="1"/>
  <c r="D141" i="12" s="1"/>
  <c r="D142" i="12" s="1"/>
  <c r="D143" i="12" s="1"/>
  <c r="D144" i="12" s="1"/>
  <c r="D145" i="12" s="1"/>
  <c r="D146" i="12" s="1"/>
  <c r="D147" i="12" s="1"/>
  <c r="D148" i="12" s="1"/>
  <c r="D149" i="12" s="1"/>
  <c r="D150" i="12" s="1"/>
  <c r="D151" i="12" s="1"/>
  <c r="D152" i="12" s="1"/>
  <c r="D153" i="12" s="1"/>
  <c r="D154" i="12" s="1"/>
  <c r="D155" i="12" s="1"/>
  <c r="D156" i="12" s="1"/>
  <c r="D157" i="12" s="1"/>
  <c r="D158" i="12" s="1"/>
  <c r="D159" i="12" s="1"/>
  <c r="D160" i="12" s="1"/>
  <c r="D161" i="12" s="1"/>
  <c r="D162" i="12" s="1"/>
  <c r="D163" i="12" s="1"/>
  <c r="D164" i="12" s="1"/>
  <c r="D165" i="12" s="1"/>
  <c r="D166" i="12" s="1"/>
  <c r="D167" i="12" s="1"/>
  <c r="D168" i="12" s="1"/>
  <c r="D169" i="12" s="1"/>
  <c r="D170" i="12" s="1"/>
  <c r="D171" i="12" s="1"/>
  <c r="D172" i="12" s="1"/>
  <c r="D173" i="12" s="1"/>
  <c r="D174" i="12" s="1"/>
  <c r="D175" i="12" s="1"/>
  <c r="D176" i="12" s="1"/>
  <c r="D177" i="12" s="1"/>
  <c r="D178" i="12" s="1"/>
  <c r="C7" i="12"/>
  <c r="D2"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C2" i="2"/>
  <c r="B187" i="2" l="1"/>
  <c r="B195" i="2"/>
  <c r="E199" i="2"/>
  <c r="E195" i="2"/>
  <c r="E191" i="2"/>
  <c r="E187" i="2"/>
  <c r="E183" i="2"/>
  <c r="E179" i="2"/>
  <c r="E175" i="2"/>
  <c r="F199" i="2"/>
  <c r="F191" i="2"/>
  <c r="F183" i="2"/>
  <c r="F175" i="2"/>
  <c r="B198" i="2"/>
  <c r="C198" i="2"/>
  <c r="I199" i="2"/>
  <c r="B190" i="2"/>
  <c r="C190" i="2"/>
  <c r="I191" i="2"/>
  <c r="B178" i="2"/>
  <c r="C178" i="2"/>
  <c r="I179" i="2"/>
  <c r="C197" i="2"/>
  <c r="I198" i="2"/>
  <c r="C193" i="2"/>
  <c r="I194" i="2"/>
  <c r="C189" i="2"/>
  <c r="I190" i="2"/>
  <c r="C185" i="2"/>
  <c r="I186" i="2"/>
  <c r="C181" i="2"/>
  <c r="I182" i="2"/>
  <c r="C177" i="2"/>
  <c r="I178" i="2"/>
  <c r="C173" i="2"/>
  <c r="I174" i="2"/>
  <c r="E198" i="2"/>
  <c r="E194" i="2"/>
  <c r="E190" i="2"/>
  <c r="E186" i="2"/>
  <c r="E182" i="2"/>
  <c r="E178" i="2"/>
  <c r="E174" i="2"/>
  <c r="F198" i="2"/>
  <c r="F190" i="2"/>
  <c r="F178" i="2"/>
  <c r="B194" i="2"/>
  <c r="C194" i="2"/>
  <c r="I195" i="2"/>
  <c r="B186" i="2"/>
  <c r="C186" i="2"/>
  <c r="I187" i="2"/>
  <c r="B182" i="2"/>
  <c r="C182" i="2"/>
  <c r="I183" i="2"/>
  <c r="B174" i="2"/>
  <c r="C174" i="2"/>
  <c r="I175" i="2"/>
  <c r="B196" i="2"/>
  <c r="C196" i="2"/>
  <c r="I197" i="2"/>
  <c r="B192" i="2"/>
  <c r="C192" i="2"/>
  <c r="I193" i="2"/>
  <c r="B188" i="2"/>
  <c r="C188" i="2"/>
  <c r="I189" i="2"/>
  <c r="B184" i="2"/>
  <c r="C184" i="2"/>
  <c r="I185" i="2"/>
  <c r="B180" i="2"/>
  <c r="C180" i="2"/>
  <c r="I181" i="2"/>
  <c r="B176" i="2"/>
  <c r="C176" i="2"/>
  <c r="I177" i="2"/>
  <c r="B172" i="2"/>
  <c r="C172" i="2"/>
  <c r="I173" i="2"/>
  <c r="E197" i="2"/>
  <c r="E193" i="2"/>
  <c r="E189" i="2"/>
  <c r="E185" i="2"/>
  <c r="E181" i="2"/>
  <c r="E177" i="2"/>
  <c r="E173" i="2"/>
  <c r="F197" i="2"/>
  <c r="F193" i="2"/>
  <c r="F189" i="2"/>
  <c r="F185" i="2"/>
  <c r="F181" i="2"/>
  <c r="F177" i="2"/>
  <c r="F173" i="2"/>
  <c r="C199" i="2"/>
  <c r="I200" i="2"/>
  <c r="C195" i="2"/>
  <c r="I196" i="2"/>
  <c r="C191" i="2"/>
  <c r="I192" i="2"/>
  <c r="C187" i="2"/>
  <c r="I188" i="2"/>
  <c r="C183" i="2"/>
  <c r="I184" i="2"/>
  <c r="C179" i="2"/>
  <c r="I180" i="2"/>
  <c r="C175" i="2"/>
  <c r="I176" i="2"/>
  <c r="E196" i="2"/>
  <c r="E192" i="2"/>
  <c r="E188" i="2"/>
  <c r="E184" i="2"/>
  <c r="E180" i="2"/>
  <c r="E176" i="2"/>
  <c r="E172" i="2"/>
  <c r="F196" i="2"/>
  <c r="F192" i="2"/>
  <c r="F188" i="2"/>
  <c r="F184" i="2"/>
  <c r="F180" i="2"/>
  <c r="F176" i="2"/>
  <c r="F172" i="2"/>
  <c r="I123" i="2"/>
  <c r="C122" i="2"/>
  <c r="I170" i="2"/>
  <c r="C169" i="2"/>
  <c r="I162" i="2"/>
  <c r="C161" i="2"/>
  <c r="I158" i="2"/>
  <c r="C157" i="2"/>
  <c r="I146" i="2"/>
  <c r="C145" i="2"/>
  <c r="I138" i="2"/>
  <c r="C137" i="2"/>
  <c r="I126" i="2"/>
  <c r="C125" i="2"/>
  <c r="I172" i="2"/>
  <c r="C171" i="2"/>
  <c r="I156" i="2"/>
  <c r="C155" i="2"/>
  <c r="I171" i="2"/>
  <c r="I167" i="2"/>
  <c r="I163" i="2"/>
  <c r="I159" i="2"/>
  <c r="I155" i="2"/>
  <c r="I151" i="2"/>
  <c r="I147" i="2"/>
  <c r="I143" i="2"/>
  <c r="I139" i="2"/>
  <c r="I135" i="2"/>
  <c r="I131" i="2"/>
  <c r="I127" i="2"/>
  <c r="I166" i="2"/>
  <c r="I154" i="2"/>
  <c r="I150" i="2"/>
  <c r="I142" i="2"/>
  <c r="I134" i="2"/>
  <c r="I130" i="2"/>
  <c r="I122" i="2"/>
  <c r="I169" i="2"/>
  <c r="I165" i="2"/>
  <c r="I161" i="2"/>
  <c r="I157" i="2"/>
  <c r="I153" i="2"/>
  <c r="I149" i="2"/>
  <c r="I145" i="2"/>
  <c r="I141" i="2"/>
  <c r="I137" i="2"/>
  <c r="I133" i="2"/>
  <c r="I129" i="2"/>
  <c r="I125" i="2"/>
  <c r="I121" i="2"/>
  <c r="I119" i="2"/>
  <c r="I168" i="2"/>
  <c r="I164" i="2"/>
  <c r="I160" i="2"/>
  <c r="I152" i="2"/>
  <c r="I148" i="2"/>
  <c r="I144" i="2"/>
  <c r="I140" i="2"/>
  <c r="I136" i="2"/>
  <c r="I132" i="2"/>
  <c r="I128" i="2"/>
  <c r="I124" i="2"/>
  <c r="I120" i="2"/>
  <c r="B139" i="2"/>
  <c r="B161" i="2"/>
  <c r="B157" i="2"/>
  <c r="B122" i="2"/>
  <c r="B169" i="2"/>
  <c r="B145" i="2"/>
  <c r="B137" i="2"/>
  <c r="B125" i="2"/>
  <c r="B171" i="2"/>
  <c r="B155" i="2"/>
  <c r="B133" i="2"/>
  <c r="B149" i="2"/>
  <c r="B129" i="2"/>
  <c r="B165" i="2"/>
  <c r="B5" i="2"/>
  <c r="B13" i="2"/>
  <c r="B28" i="2"/>
  <c r="B44" i="2"/>
  <c r="B52" i="2"/>
  <c r="B68" i="2"/>
  <c r="B76" i="2"/>
  <c r="B84" i="2"/>
  <c r="B92" i="2"/>
  <c r="B100" i="2"/>
  <c r="B108" i="2"/>
  <c r="B116" i="2"/>
  <c r="B167" i="2"/>
  <c r="B159" i="2"/>
  <c r="B151" i="2"/>
  <c r="B143" i="2"/>
  <c r="B135" i="2"/>
  <c r="B127" i="2"/>
  <c r="B119" i="2"/>
  <c r="B43" i="2"/>
  <c r="B51" i="2"/>
  <c r="B59" i="2"/>
  <c r="B67" i="2"/>
  <c r="B115" i="2"/>
  <c r="B8" i="2"/>
  <c r="B147" i="2"/>
  <c r="B170" i="2"/>
  <c r="B166" i="2"/>
  <c r="B162" i="2"/>
  <c r="B158" i="2"/>
  <c r="B154" i="2"/>
  <c r="B150" i="2"/>
  <c r="B146" i="2"/>
  <c r="B142" i="2"/>
  <c r="B138" i="2"/>
  <c r="B134" i="2"/>
  <c r="B130" i="2"/>
  <c r="B126" i="2"/>
  <c r="B21" i="2"/>
  <c r="B36" i="2"/>
  <c r="B60" i="2"/>
  <c r="B123" i="2"/>
  <c r="E2" i="2"/>
  <c r="B163" i="2"/>
  <c r="B153" i="2"/>
  <c r="B141" i="2"/>
  <c r="B131" i="2"/>
  <c r="B121" i="2"/>
  <c r="B168" i="2"/>
  <c r="B164" i="2"/>
  <c r="B160" i="2"/>
  <c r="B156" i="2"/>
  <c r="B152" i="2"/>
  <c r="B148" i="2"/>
  <c r="B144" i="2"/>
  <c r="B140" i="2"/>
  <c r="B136" i="2"/>
  <c r="B132" i="2"/>
  <c r="B128" i="2"/>
  <c r="B124" i="2"/>
  <c r="B120" i="2"/>
  <c r="B55" i="2"/>
  <c r="B91" i="2"/>
  <c r="B2" i="2"/>
  <c r="B114" i="2"/>
  <c r="B102" i="2"/>
  <c r="B82" i="2"/>
  <c r="B70" i="2"/>
  <c r="B38" i="2"/>
  <c r="B110" i="2"/>
  <c r="B99" i="2"/>
  <c r="B90" i="2"/>
  <c r="B78" i="2"/>
  <c r="B54" i="2"/>
  <c r="B30" i="2"/>
  <c r="B118" i="2"/>
  <c r="B107" i="2"/>
  <c r="B98" i="2"/>
  <c r="B86" i="2"/>
  <c r="B75" i="2"/>
  <c r="B66" i="2"/>
  <c r="B46" i="2"/>
  <c r="B24" i="2"/>
  <c r="F7" i="12"/>
  <c r="B106" i="2"/>
  <c r="B94" i="2"/>
  <c r="B83" i="2"/>
  <c r="B74" i="2"/>
  <c r="B62" i="2"/>
  <c r="B39" i="2"/>
  <c r="B15" i="2"/>
  <c r="B17" i="2"/>
  <c r="B32" i="2"/>
  <c r="B48" i="2"/>
  <c r="B64" i="2"/>
  <c r="B80" i="2"/>
  <c r="B96" i="2"/>
  <c r="B112" i="2"/>
  <c r="B3" i="2"/>
  <c r="B11" i="2"/>
  <c r="B19" i="2"/>
  <c r="B23" i="2"/>
  <c r="B7" i="2"/>
  <c r="B9" i="2"/>
  <c r="B25" i="2"/>
  <c r="B40" i="2"/>
  <c r="B56" i="2"/>
  <c r="B72" i="2"/>
  <c r="B88" i="2"/>
  <c r="B104" i="2"/>
  <c r="B4" i="2"/>
  <c r="B12" i="2"/>
  <c r="B20" i="2"/>
  <c r="B27" i="2"/>
  <c r="B35" i="2"/>
  <c r="B111" i="2"/>
  <c r="B103" i="2"/>
  <c r="B95" i="2"/>
  <c r="B87" i="2"/>
  <c r="B79" i="2"/>
  <c r="B71" i="2"/>
  <c r="B63" i="2"/>
  <c r="B47" i="2"/>
  <c r="B31" i="2"/>
  <c r="B16" i="2"/>
  <c r="B6" i="2"/>
  <c r="B10" i="2"/>
  <c r="B14" i="2"/>
  <c r="B18" i="2"/>
  <c r="B22" i="2"/>
  <c r="B26" i="2"/>
  <c r="B29" i="2"/>
  <c r="B33" i="2"/>
  <c r="B37" i="2"/>
  <c r="B41" i="2"/>
  <c r="B45" i="2"/>
  <c r="B49" i="2"/>
  <c r="B53" i="2"/>
  <c r="B57" i="2"/>
  <c r="B61" i="2"/>
  <c r="B117" i="2"/>
  <c r="B113" i="2"/>
  <c r="B109" i="2"/>
  <c r="B105" i="2"/>
  <c r="B101" i="2"/>
  <c r="B97" i="2"/>
  <c r="B93" i="2"/>
  <c r="B89" i="2"/>
  <c r="B85" i="2"/>
  <c r="B81" i="2"/>
  <c r="B77" i="2"/>
  <c r="B73" i="2"/>
  <c r="B69" i="2"/>
  <c r="B65" i="2"/>
  <c r="C8" i="12"/>
  <c r="E3" i="2" s="1"/>
  <c r="B58" i="2"/>
  <c r="B50" i="2"/>
  <c r="B42" i="2"/>
  <c r="B34" i="2"/>
  <c r="F8" i="12" l="1"/>
  <c r="F3" i="2" s="1"/>
  <c r="X17" i="5"/>
  <c r="W17" i="5" s="1"/>
  <c r="X13" i="5"/>
  <c r="W13" i="5" s="1"/>
  <c r="X9" i="5"/>
  <c r="W9" i="5" s="1"/>
  <c r="X12" i="5"/>
  <c r="W12" i="5" s="1"/>
  <c r="X8" i="5"/>
  <c r="W8" i="5" s="1"/>
  <c r="X19" i="5"/>
  <c r="W19" i="5" s="1"/>
  <c r="X15" i="5"/>
  <c r="W15" i="5" s="1"/>
  <c r="X11" i="5"/>
  <c r="W11" i="5" s="1"/>
  <c r="X18" i="5"/>
  <c r="W18" i="5" s="1"/>
  <c r="X14" i="5"/>
  <c r="W14" i="5" s="1"/>
  <c r="X10" i="5"/>
  <c r="W10" i="5" s="1"/>
  <c r="X6" i="5"/>
  <c r="W6" i="5" s="1"/>
  <c r="X20" i="5"/>
  <c r="W20" i="5" s="1"/>
  <c r="X16" i="5"/>
  <c r="W16" i="5" s="1"/>
  <c r="X7" i="5"/>
  <c r="W7" i="5" s="1"/>
  <c r="F2" i="2"/>
  <c r="C9" i="12"/>
  <c r="E4" i="2" s="1"/>
  <c r="F9" i="12" l="1"/>
  <c r="F4" i="2" s="1"/>
  <c r="C10" i="12"/>
  <c r="E5" i="2" s="1"/>
  <c r="F10" i="12" l="1"/>
  <c r="F5" i="2" s="1"/>
  <c r="C11" i="12"/>
  <c r="E6" i="2" s="1"/>
  <c r="F11" i="12" l="1"/>
  <c r="F6" i="2" s="1"/>
  <c r="C12" i="12"/>
  <c r="E7" i="2" s="1"/>
  <c r="C6" i="5"/>
  <c r="D36" i="5"/>
  <c r="D35" i="5"/>
  <c r="I20" i="5"/>
  <c r="I19" i="5"/>
  <c r="I18" i="5"/>
  <c r="I17" i="5"/>
  <c r="I16" i="5"/>
  <c r="I15" i="5"/>
  <c r="I14" i="5"/>
  <c r="I13" i="5"/>
  <c r="I12" i="5"/>
  <c r="I11" i="5"/>
  <c r="I10" i="5"/>
  <c r="I9" i="5"/>
  <c r="I8" i="5"/>
  <c r="I7" i="5"/>
  <c r="I6" i="5"/>
  <c r="F6" i="5" l="1"/>
  <c r="F12" i="12"/>
  <c r="F7" i="2" s="1"/>
  <c r="C13" i="12"/>
  <c r="E8" i="2" s="1"/>
  <c r="F4" i="5"/>
  <c r="F13" i="12" l="1"/>
  <c r="F8" i="2" s="1"/>
  <c r="C14" i="12"/>
  <c r="E9" i="2" s="1"/>
  <c r="V6" i="5" s="1"/>
  <c r="G4" i="5"/>
  <c r="E4" i="5"/>
  <c r="C4" i="5"/>
  <c r="F14" i="12" l="1"/>
  <c r="F9" i="2" s="1"/>
  <c r="C15" i="12"/>
  <c r="E10" i="2" s="1"/>
  <c r="B5" i="8"/>
  <c r="F15" i="12" l="1"/>
  <c r="F10" i="2" s="1"/>
  <c r="C16" i="12"/>
  <c r="E11" i="2" s="1"/>
  <c r="T3" i="8"/>
  <c r="S3" i="8"/>
  <c r="R3" i="8"/>
  <c r="B19" i="8"/>
  <c r="M19" i="8" s="1"/>
  <c r="B18" i="8"/>
  <c r="L18" i="8" s="1"/>
  <c r="B17" i="8"/>
  <c r="L17" i="8" s="1"/>
  <c r="B16" i="8"/>
  <c r="L16" i="8" s="1"/>
  <c r="B15" i="8"/>
  <c r="K15" i="8" s="1"/>
  <c r="B14" i="8"/>
  <c r="K14" i="8" s="1"/>
  <c r="B13" i="8"/>
  <c r="M13" i="8" s="1"/>
  <c r="B12" i="8"/>
  <c r="L12" i="8" s="1"/>
  <c r="B11" i="8"/>
  <c r="M11" i="8" s="1"/>
  <c r="B10" i="8"/>
  <c r="K10" i="8" s="1"/>
  <c r="B9" i="8"/>
  <c r="L9" i="8" s="1"/>
  <c r="B8" i="8"/>
  <c r="L8" i="8" s="1"/>
  <c r="B7" i="8"/>
  <c r="K7" i="8" s="1"/>
  <c r="B6" i="8"/>
  <c r="L6" i="8" s="1"/>
  <c r="M5" i="8"/>
  <c r="F16" i="12" l="1"/>
  <c r="F11" i="2" s="1"/>
  <c r="C17" i="12"/>
  <c r="E12" i="2" s="1"/>
  <c r="L7" i="8"/>
  <c r="L11" i="8"/>
  <c r="L15" i="8"/>
  <c r="L19" i="8"/>
  <c r="L13" i="8"/>
  <c r="M8" i="8"/>
  <c r="M12" i="8"/>
  <c r="M16" i="8"/>
  <c r="M9" i="8"/>
  <c r="M17" i="8"/>
  <c r="M6" i="8"/>
  <c r="M10" i="8"/>
  <c r="M14" i="8"/>
  <c r="M18" i="8"/>
  <c r="L10" i="8"/>
  <c r="L14" i="8"/>
  <c r="M7" i="8"/>
  <c r="M15" i="8"/>
  <c r="U3" i="8"/>
  <c r="E22" i="5" s="1"/>
  <c r="K19" i="8"/>
  <c r="K8" i="8"/>
  <c r="K12" i="8"/>
  <c r="K13" i="8"/>
  <c r="K11" i="8"/>
  <c r="K18" i="8"/>
  <c r="K6" i="8"/>
  <c r="K17" i="8"/>
  <c r="K9" i="8"/>
  <c r="G20" i="5"/>
  <c r="G19" i="5"/>
  <c r="G18" i="5"/>
  <c r="G17" i="5"/>
  <c r="G16" i="5"/>
  <c r="G15" i="5"/>
  <c r="G14" i="5"/>
  <c r="G13" i="5"/>
  <c r="G12" i="5"/>
  <c r="G11" i="5"/>
  <c r="G10" i="5"/>
  <c r="G9" i="5"/>
  <c r="G8" i="5"/>
  <c r="G7" i="5"/>
  <c r="G6" i="5"/>
  <c r="H6" i="5" s="1"/>
  <c r="F17" i="12" l="1"/>
  <c r="F12" i="2" s="1"/>
  <c r="C18" i="12"/>
  <c r="E13" i="2" s="1"/>
  <c r="H4" i="5"/>
  <c r="F18" i="12" l="1"/>
  <c r="F13" i="2" s="1"/>
  <c r="C19" i="12"/>
  <c r="E14" i="2" s="1"/>
  <c r="B41" i="5"/>
  <c r="E20" i="5"/>
  <c r="E19" i="5"/>
  <c r="E18" i="5"/>
  <c r="E17" i="5"/>
  <c r="E16" i="5"/>
  <c r="E15" i="5"/>
  <c r="E14" i="5"/>
  <c r="E13" i="5"/>
  <c r="E12" i="5"/>
  <c r="E11" i="5"/>
  <c r="E10" i="5"/>
  <c r="E9" i="5"/>
  <c r="E8" i="5"/>
  <c r="E7" i="5"/>
  <c r="E6" i="5"/>
  <c r="F19" i="12" l="1"/>
  <c r="F14" i="2" s="1"/>
  <c r="C20" i="12"/>
  <c r="E15" i="2" s="1"/>
  <c r="B38" i="5"/>
  <c r="J36" i="5"/>
  <c r="I36" i="5"/>
  <c r="H36" i="5"/>
  <c r="G36" i="5"/>
  <c r="F36" i="5"/>
  <c r="E36" i="5"/>
  <c r="C36" i="5"/>
  <c r="J35" i="5"/>
  <c r="I35" i="5"/>
  <c r="H35" i="5"/>
  <c r="G35" i="5"/>
  <c r="F35" i="5"/>
  <c r="E35" i="5"/>
  <c r="C35" i="5"/>
  <c r="E29" i="5"/>
  <c r="M40" i="5"/>
  <c r="F20" i="12" l="1"/>
  <c r="F15" i="2" s="1"/>
  <c r="C21" i="12"/>
  <c r="E16" i="2" s="1"/>
  <c r="I118" i="2"/>
  <c r="I117" i="2"/>
  <c r="I116" i="2"/>
  <c r="I115" i="2"/>
  <c r="I114" i="2"/>
  <c r="I113" i="2"/>
  <c r="I112" i="2"/>
  <c r="I111" i="2"/>
  <c r="I110" i="2"/>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6" i="2"/>
  <c r="I5" i="2"/>
  <c r="I4" i="2"/>
  <c r="I3" i="2"/>
  <c r="I2" i="2"/>
  <c r="F21" i="12" l="1"/>
  <c r="F16" i="2" s="1"/>
  <c r="C22" i="12"/>
  <c r="E17" i="2" s="1"/>
  <c r="E33" i="5"/>
  <c r="I34" i="5"/>
  <c r="F22" i="12" l="1"/>
  <c r="F17" i="2" s="1"/>
  <c r="C23" i="12"/>
  <c r="E18" i="2" s="1"/>
  <c r="F34" i="5"/>
  <c r="D34" i="5"/>
  <c r="E34" i="5"/>
  <c r="G34" i="5"/>
  <c r="H34" i="5"/>
  <c r="C34" i="5"/>
  <c r="J34" i="5"/>
  <c r="D32" i="5"/>
  <c r="D27" i="5"/>
  <c r="D30" i="5"/>
  <c r="D33" i="5"/>
  <c r="D29" i="5"/>
  <c r="D28" i="5"/>
  <c r="D31" i="5"/>
  <c r="G33" i="5"/>
  <c r="F33" i="5"/>
  <c r="I33" i="5"/>
  <c r="H33" i="5"/>
  <c r="C33" i="5"/>
  <c r="J33" i="5"/>
  <c r="E32" i="5"/>
  <c r="G32" i="5"/>
  <c r="F32" i="5"/>
  <c r="H32" i="5"/>
  <c r="C32" i="5"/>
  <c r="I32" i="5"/>
  <c r="J32" i="5"/>
  <c r="N40" i="5"/>
  <c r="F29" i="5"/>
  <c r="F27" i="5"/>
  <c r="C7" i="5"/>
  <c r="F30" i="5"/>
  <c r="F31" i="5"/>
  <c r="E30" i="5"/>
  <c r="F28" i="5"/>
  <c r="C13" i="5"/>
  <c r="C20" i="5"/>
  <c r="C15" i="5"/>
  <c r="C18" i="5"/>
  <c r="H31" i="5"/>
  <c r="H27" i="5"/>
  <c r="H29" i="5"/>
  <c r="H28" i="5"/>
  <c r="H30" i="5"/>
  <c r="C31" i="5"/>
  <c r="E28" i="5"/>
  <c r="C27" i="5"/>
  <c r="C30" i="5"/>
  <c r="C28" i="5"/>
  <c r="C29" i="5"/>
  <c r="I28" i="5"/>
  <c r="I30" i="5"/>
  <c r="I27" i="5"/>
  <c r="I29" i="5"/>
  <c r="I31" i="5"/>
  <c r="E27" i="5"/>
  <c r="C9" i="5"/>
  <c r="C14" i="5"/>
  <c r="C17" i="5"/>
  <c r="C12" i="5"/>
  <c r="J29" i="5"/>
  <c r="J27" i="5"/>
  <c r="C11" i="5"/>
  <c r="J30" i="5"/>
  <c r="J31" i="5"/>
  <c r="J28" i="5"/>
  <c r="C19" i="5"/>
  <c r="C8" i="5"/>
  <c r="G30" i="5"/>
  <c r="G28" i="5"/>
  <c r="E31" i="5"/>
  <c r="G31" i="5"/>
  <c r="G27" i="5"/>
  <c r="G29" i="5"/>
  <c r="C16" i="5"/>
  <c r="C10" i="5"/>
  <c r="H19" i="5" l="1"/>
  <c r="F19" i="5"/>
  <c r="H15" i="5"/>
  <c r="F15" i="5"/>
  <c r="F20" i="5"/>
  <c r="H20" i="5"/>
  <c r="F14" i="5"/>
  <c r="H14" i="5"/>
  <c r="H9" i="5"/>
  <c r="F9" i="5"/>
  <c r="F10" i="5"/>
  <c r="H10" i="5"/>
  <c r="F8" i="5"/>
  <c r="H8" i="5"/>
  <c r="F12" i="5"/>
  <c r="H12" i="5"/>
  <c r="F13" i="5"/>
  <c r="H13" i="5"/>
  <c r="H16" i="5"/>
  <c r="F16" i="5"/>
  <c r="H11" i="5"/>
  <c r="F11" i="5"/>
  <c r="F17" i="5"/>
  <c r="H17" i="5"/>
  <c r="F18" i="5"/>
  <c r="H18" i="5"/>
  <c r="H7" i="5"/>
  <c r="F7" i="5"/>
  <c r="F23" i="12"/>
  <c r="F18" i="2" s="1"/>
  <c r="C24" i="12"/>
  <c r="E19" i="2" s="1"/>
  <c r="J6" i="5"/>
  <c r="D14" i="5"/>
  <c r="D6" i="5"/>
  <c r="D10" i="5"/>
  <c r="D8" i="5"/>
  <c r="D12" i="5"/>
  <c r="D20" i="5"/>
  <c r="D18" i="5"/>
  <c r="D7" i="5"/>
  <c r="D9" i="5"/>
  <c r="D15" i="5"/>
  <c r="D16" i="5"/>
  <c r="D19" i="5"/>
  <c r="D11" i="5"/>
  <c r="D17" i="5"/>
  <c r="D13" i="5"/>
  <c r="C15" i="8"/>
  <c r="C16" i="8"/>
  <c r="C12" i="8"/>
  <c r="C13" i="8"/>
  <c r="C17" i="8"/>
  <c r="C6" i="8"/>
  <c r="C8" i="8"/>
  <c r="C5" i="8"/>
  <c r="L5" i="8" s="1"/>
  <c r="C14" i="8"/>
  <c r="C18" i="8"/>
  <c r="C10" i="8"/>
  <c r="C9" i="8"/>
  <c r="C7" i="8"/>
  <c r="C11" i="8"/>
  <c r="C19" i="8"/>
  <c r="AC16" i="5"/>
  <c r="J15" i="8" s="1"/>
  <c r="Z16" i="5"/>
  <c r="AB16" i="5"/>
  <c r="AA16" i="5"/>
  <c r="AB11" i="5"/>
  <c r="AC11" i="5"/>
  <c r="J10" i="8" s="1"/>
  <c r="Z11" i="5"/>
  <c r="AA11" i="5"/>
  <c r="Z13" i="5"/>
  <c r="AB13" i="5"/>
  <c r="AC13" i="5"/>
  <c r="J12" i="8" s="1"/>
  <c r="AA13" i="5"/>
  <c r="Z10" i="5"/>
  <c r="AB10" i="5"/>
  <c r="AC10" i="5"/>
  <c r="J9" i="8" s="1"/>
  <c r="AA10" i="5"/>
  <c r="AC8" i="5"/>
  <c r="J7" i="8" s="1"/>
  <c r="Z8" i="5"/>
  <c r="AB8" i="5"/>
  <c r="AA8" i="5"/>
  <c r="AC12" i="5"/>
  <c r="J11" i="8" s="1"/>
  <c r="Z12" i="5"/>
  <c r="AB12" i="5"/>
  <c r="AA12" i="5"/>
  <c r="AC20" i="5"/>
  <c r="J19" i="8" s="1"/>
  <c r="AB20" i="5"/>
  <c r="Z20" i="5"/>
  <c r="AA20" i="5"/>
  <c r="AB19" i="5"/>
  <c r="AC19" i="5"/>
  <c r="J18" i="8" s="1"/>
  <c r="Z19" i="5"/>
  <c r="AA19" i="5"/>
  <c r="AB17" i="5"/>
  <c r="AC17" i="5"/>
  <c r="J16" i="8" s="1"/>
  <c r="K16" i="8" s="1"/>
  <c r="Z17" i="5"/>
  <c r="AA17" i="5"/>
  <c r="Z14" i="5"/>
  <c r="AB14" i="5"/>
  <c r="AC14" i="5"/>
  <c r="J13" i="8" s="1"/>
  <c r="AA14" i="5"/>
  <c r="Z18" i="5"/>
  <c r="AB18" i="5"/>
  <c r="AC18" i="5"/>
  <c r="J17" i="8" s="1"/>
  <c r="AA18" i="5"/>
  <c r="AB7" i="5"/>
  <c r="AC7" i="5"/>
  <c r="J6" i="8" s="1"/>
  <c r="Z7" i="5"/>
  <c r="AA7" i="5"/>
  <c r="AB9" i="5"/>
  <c r="AC9" i="5"/>
  <c r="J8" i="8" s="1"/>
  <c r="Z9" i="5"/>
  <c r="AA9" i="5"/>
  <c r="AB6" i="5"/>
  <c r="Z6" i="5"/>
  <c r="AC6" i="5"/>
  <c r="J5" i="8" s="1"/>
  <c r="K5" i="8" s="1"/>
  <c r="AA6" i="5"/>
  <c r="AB15" i="5"/>
  <c r="AC15" i="5"/>
  <c r="J14" i="8" s="1"/>
  <c r="Z15" i="5"/>
  <c r="AA15" i="5"/>
  <c r="P8" i="5"/>
  <c r="P18" i="5"/>
  <c r="P7" i="5"/>
  <c r="P16" i="5"/>
  <c r="P19" i="5"/>
  <c r="P11" i="5"/>
  <c r="P17" i="5"/>
  <c r="P6" i="5"/>
  <c r="P15" i="5"/>
  <c r="P9" i="5"/>
  <c r="P13" i="5"/>
  <c r="P10" i="5"/>
  <c r="P12" i="5"/>
  <c r="P14" i="5"/>
  <c r="P20" i="5"/>
  <c r="C40" i="5"/>
  <c r="D41" i="5"/>
  <c r="F24" i="12" l="1"/>
  <c r="F19" i="2" s="1"/>
  <c r="C25" i="12"/>
  <c r="E20" i="2" s="1"/>
  <c r="N13" i="8"/>
  <c r="N19" i="8"/>
  <c r="N15" i="8"/>
  <c r="N7" i="8"/>
  <c r="N8" i="8"/>
  <c r="N12" i="8"/>
  <c r="N18" i="8"/>
  <c r="N16" i="8"/>
  <c r="N14" i="8"/>
  <c r="N5" i="8"/>
  <c r="N10" i="8"/>
  <c r="N6" i="8"/>
  <c r="N17" i="8"/>
  <c r="N9" i="8"/>
  <c r="N11" i="8"/>
  <c r="F25" i="12" l="1"/>
  <c r="F20" i="2" s="1"/>
  <c r="C26" i="12"/>
  <c r="E21" i="2" s="1"/>
  <c r="N20" i="8"/>
  <c r="H22" i="5" s="1"/>
  <c r="F26" i="12" l="1"/>
  <c r="F21" i="2" s="1"/>
  <c r="C27" i="12"/>
  <c r="E22" i="2" s="1"/>
  <c r="F27" i="12" l="1"/>
  <c r="F22" i="2" s="1"/>
  <c r="C28" i="12"/>
  <c r="E23" i="2" s="1"/>
  <c r="F28" i="12" l="1"/>
  <c r="F23" i="2" s="1"/>
  <c r="C29" i="12"/>
  <c r="E24" i="2" s="1"/>
  <c r="F29" i="12" l="1"/>
  <c r="F24" i="2" s="1"/>
  <c r="C30" i="12"/>
  <c r="E25" i="2" s="1"/>
  <c r="F30" i="12" l="1"/>
  <c r="F25" i="2" s="1"/>
  <c r="C31" i="12"/>
  <c r="E26" i="2" s="1"/>
  <c r="F31" i="12" l="1"/>
  <c r="F26" i="2" s="1"/>
  <c r="C32" i="12"/>
  <c r="F32" i="12" l="1"/>
  <c r="C33" i="12"/>
  <c r="E27" i="2" s="1"/>
  <c r="F33" i="12" l="1"/>
  <c r="F27" i="2" s="1"/>
  <c r="C34" i="12"/>
  <c r="E28" i="2" s="1"/>
  <c r="F34" i="12" l="1"/>
  <c r="F28" i="2" s="1"/>
  <c r="C35" i="12"/>
  <c r="E29" i="2" s="1"/>
  <c r="V8" i="5" l="1"/>
  <c r="J8" i="5" s="1"/>
  <c r="F35" i="12"/>
  <c r="F29" i="2" s="1"/>
  <c r="C36" i="12"/>
  <c r="E30" i="2" s="1"/>
  <c r="F36" i="12" l="1"/>
  <c r="F30" i="2" s="1"/>
  <c r="C37" i="12"/>
  <c r="E31" i="2" s="1"/>
  <c r="F37" i="12" l="1"/>
  <c r="F31" i="2" s="1"/>
  <c r="C38" i="12"/>
  <c r="E32" i="2" s="1"/>
  <c r="F38" i="12" l="1"/>
  <c r="F32" i="2" s="1"/>
  <c r="C39" i="12"/>
  <c r="E33" i="2" s="1"/>
  <c r="F39" i="12" l="1"/>
  <c r="F33" i="2" s="1"/>
  <c r="C40" i="12"/>
  <c r="E34" i="2" s="1"/>
  <c r="V7" i="5" s="1"/>
  <c r="J7" i="5" s="1"/>
  <c r="F40" i="12" l="1"/>
  <c r="F34" i="2" s="1"/>
  <c r="C41" i="12"/>
  <c r="E35" i="2" s="1"/>
  <c r="F41" i="12" l="1"/>
  <c r="F35" i="2" s="1"/>
  <c r="C42" i="12"/>
  <c r="E36" i="2" s="1"/>
  <c r="F42" i="12" l="1"/>
  <c r="F36" i="2" s="1"/>
  <c r="C43" i="12"/>
  <c r="E37" i="2" s="1"/>
  <c r="F43" i="12" l="1"/>
  <c r="F37" i="2" s="1"/>
  <c r="C44" i="12"/>
  <c r="E38" i="2" s="1"/>
  <c r="F44" i="12" l="1"/>
  <c r="F38" i="2" s="1"/>
  <c r="C45" i="12"/>
  <c r="E39" i="2" s="1"/>
  <c r="F45" i="12" l="1"/>
  <c r="F39" i="2" s="1"/>
  <c r="C46" i="12"/>
  <c r="E40" i="2" s="1"/>
  <c r="V9" i="5" s="1"/>
  <c r="J9" i="5" s="1"/>
  <c r="F46" i="12" l="1"/>
  <c r="F40" i="2" s="1"/>
  <c r="C47" i="12"/>
  <c r="E41" i="2" s="1"/>
  <c r="V10" i="5" l="1"/>
  <c r="J10" i="5" s="1"/>
  <c r="F47" i="12"/>
  <c r="F41" i="2" s="1"/>
  <c r="C48" i="12"/>
  <c r="E42" i="2" s="1"/>
  <c r="F48" i="12" l="1"/>
  <c r="F42" i="2" s="1"/>
  <c r="C49" i="12"/>
  <c r="E43" i="2" s="1"/>
  <c r="F49" i="12" l="1"/>
  <c r="F43" i="2" s="1"/>
  <c r="C50" i="12"/>
  <c r="E44" i="2" s="1"/>
  <c r="F50" i="12" l="1"/>
  <c r="F44" i="2" s="1"/>
  <c r="C51" i="12"/>
  <c r="E45" i="2" s="1"/>
  <c r="F51" i="12" l="1"/>
  <c r="F45" i="2" s="1"/>
  <c r="C52" i="12"/>
  <c r="E46" i="2" s="1"/>
  <c r="F52" i="12" l="1"/>
  <c r="F46" i="2" s="1"/>
  <c r="C53" i="12"/>
  <c r="E47" i="2" s="1"/>
  <c r="F53" i="12" l="1"/>
  <c r="F47" i="2" s="1"/>
  <c r="C54" i="12"/>
  <c r="E48" i="2" s="1"/>
  <c r="F54" i="12" l="1"/>
  <c r="F48" i="2" s="1"/>
  <c r="C55" i="12"/>
  <c r="E49" i="2" s="1"/>
  <c r="F55" i="12" l="1"/>
  <c r="F49" i="2" s="1"/>
  <c r="C56" i="12"/>
  <c r="E50" i="2" s="1"/>
  <c r="V11" i="5" l="1"/>
  <c r="J11" i="5" s="1"/>
  <c r="F56" i="12"/>
  <c r="F50" i="2" s="1"/>
  <c r="C57" i="12"/>
  <c r="E51" i="2" s="1"/>
  <c r="F57" i="12" l="1"/>
  <c r="F51" i="2" s="1"/>
  <c r="C58" i="12"/>
  <c r="E52" i="2" s="1"/>
  <c r="F58" i="12" l="1"/>
  <c r="F52" i="2" s="1"/>
  <c r="C59" i="12"/>
  <c r="E53" i="2" s="1"/>
  <c r="F59" i="12" l="1"/>
  <c r="F53" i="2" s="1"/>
  <c r="C60" i="12"/>
  <c r="E54" i="2" s="1"/>
  <c r="F60" i="12" l="1"/>
  <c r="F54" i="2" s="1"/>
  <c r="C61" i="12"/>
  <c r="E55" i="2" s="1"/>
  <c r="F61" i="12" l="1"/>
  <c r="F55" i="2" s="1"/>
  <c r="C62" i="12"/>
  <c r="E56" i="2" s="1"/>
  <c r="F62" i="12" l="1"/>
  <c r="F56" i="2" s="1"/>
  <c r="C63" i="12"/>
  <c r="E57" i="2" s="1"/>
  <c r="F63" i="12" l="1"/>
  <c r="F57" i="2" s="1"/>
  <c r="C64" i="12"/>
  <c r="E58" i="2" s="1"/>
  <c r="F64" i="12" l="1"/>
  <c r="F58" i="2" s="1"/>
  <c r="C65" i="12"/>
  <c r="E59" i="2" s="1"/>
  <c r="V12" i="5" l="1"/>
  <c r="J12" i="5" s="1"/>
  <c r="F65" i="12"/>
  <c r="F59" i="2" s="1"/>
  <c r="C66" i="12"/>
  <c r="E60" i="2" s="1"/>
  <c r="F66" i="12" l="1"/>
  <c r="F60" i="2" s="1"/>
  <c r="C67" i="12"/>
  <c r="E61" i="2" s="1"/>
  <c r="F67" i="12" l="1"/>
  <c r="F61" i="2" s="1"/>
  <c r="C68" i="12"/>
  <c r="E62" i="2" s="1"/>
  <c r="F68" i="12" l="1"/>
  <c r="F62" i="2" s="1"/>
  <c r="C69" i="12"/>
  <c r="E63" i="2" s="1"/>
  <c r="F69" i="12" l="1"/>
  <c r="F63" i="2" s="1"/>
  <c r="C70" i="12"/>
  <c r="E64" i="2" s="1"/>
  <c r="F70" i="12" l="1"/>
  <c r="F64" i="2" s="1"/>
  <c r="C71" i="12"/>
  <c r="E65" i="2" s="1"/>
  <c r="F71" i="12" l="1"/>
  <c r="F65" i="2" s="1"/>
  <c r="C72" i="12"/>
  <c r="E66" i="2" s="1"/>
  <c r="F72" i="12" l="1"/>
  <c r="F66" i="2" s="1"/>
  <c r="C73" i="12"/>
  <c r="E67" i="2" s="1"/>
  <c r="F73" i="12" l="1"/>
  <c r="F67" i="2" s="1"/>
  <c r="C74" i="12"/>
  <c r="E68" i="2" s="1"/>
  <c r="F74" i="12" l="1"/>
  <c r="F68" i="2" s="1"/>
  <c r="C75" i="12"/>
  <c r="E69" i="2" s="1"/>
  <c r="F75" i="12" l="1"/>
  <c r="F69" i="2" s="1"/>
  <c r="C76" i="12"/>
  <c r="E70" i="2" s="1"/>
  <c r="F76" i="12" l="1"/>
  <c r="F70" i="2" s="1"/>
  <c r="C77" i="12"/>
  <c r="E71" i="2" s="1"/>
  <c r="F77" i="12" l="1"/>
  <c r="F71" i="2" s="1"/>
  <c r="C78" i="12"/>
  <c r="E72" i="2" s="1"/>
  <c r="F78" i="12" l="1"/>
  <c r="F72" i="2" s="1"/>
  <c r="C79" i="12"/>
  <c r="E73" i="2" s="1"/>
  <c r="F79" i="12" l="1"/>
  <c r="F73" i="2" s="1"/>
  <c r="C80" i="12"/>
  <c r="E74" i="2" s="1"/>
  <c r="F80" i="12" l="1"/>
  <c r="F74" i="2" s="1"/>
  <c r="C81" i="12"/>
  <c r="E75" i="2" s="1"/>
  <c r="F81" i="12" l="1"/>
  <c r="F75" i="2" s="1"/>
  <c r="C82" i="12"/>
  <c r="E76" i="2" s="1"/>
  <c r="F82" i="12" l="1"/>
  <c r="F76" i="2" s="1"/>
  <c r="C83" i="12"/>
  <c r="E77" i="2" s="1"/>
  <c r="F83" i="12" l="1"/>
  <c r="F77" i="2" s="1"/>
  <c r="C84" i="12"/>
  <c r="E78" i="2" s="1"/>
  <c r="F84" i="12" l="1"/>
  <c r="F78" i="2" s="1"/>
  <c r="C85" i="12"/>
  <c r="E79" i="2" s="1"/>
  <c r="F85" i="12" l="1"/>
  <c r="F79" i="2" s="1"/>
  <c r="C86" i="12"/>
  <c r="E80" i="2" s="1"/>
  <c r="F86" i="12" l="1"/>
  <c r="F80" i="2" s="1"/>
  <c r="C87" i="12"/>
  <c r="E81" i="2" s="1"/>
  <c r="F87" i="12" l="1"/>
  <c r="F81" i="2" s="1"/>
  <c r="C88" i="12"/>
  <c r="E82" i="2" s="1"/>
  <c r="F88" i="12" l="1"/>
  <c r="F82" i="2" s="1"/>
  <c r="C89" i="12"/>
  <c r="E83" i="2" s="1"/>
  <c r="F89" i="12" l="1"/>
  <c r="F83" i="2" s="1"/>
  <c r="C90" i="12"/>
  <c r="E84" i="2" s="1"/>
  <c r="F90" i="12" l="1"/>
  <c r="F84" i="2" s="1"/>
  <c r="C91" i="12"/>
  <c r="E85" i="2" s="1"/>
  <c r="F91" i="12" l="1"/>
  <c r="F85" i="2" s="1"/>
  <c r="C92" i="12"/>
  <c r="E86" i="2" s="1"/>
  <c r="F92" i="12" l="1"/>
  <c r="F86" i="2" s="1"/>
  <c r="C93" i="12"/>
  <c r="E87" i="2" s="1"/>
  <c r="F93" i="12" l="1"/>
  <c r="F87" i="2" s="1"/>
  <c r="C94" i="12"/>
  <c r="E88" i="2" s="1"/>
  <c r="F94" i="12" l="1"/>
  <c r="F88" i="2" s="1"/>
  <c r="C95" i="12"/>
  <c r="E89" i="2" s="1"/>
  <c r="F95" i="12" l="1"/>
  <c r="F89" i="2" s="1"/>
  <c r="C96" i="12"/>
  <c r="E90" i="2" s="1"/>
  <c r="F96" i="12" l="1"/>
  <c r="F90" i="2" s="1"/>
  <c r="C97" i="12"/>
  <c r="E91" i="2" s="1"/>
  <c r="F97" i="12" l="1"/>
  <c r="F91" i="2" s="1"/>
  <c r="C98" i="12"/>
  <c r="E92" i="2" s="1"/>
  <c r="F98" i="12" l="1"/>
  <c r="F92" i="2" s="1"/>
  <c r="C99" i="12"/>
  <c r="E93" i="2" s="1"/>
  <c r="F99" i="12" l="1"/>
  <c r="F93" i="2" s="1"/>
  <c r="C100" i="12"/>
  <c r="E94" i="2" s="1"/>
  <c r="F100" i="12" l="1"/>
  <c r="F94" i="2" s="1"/>
  <c r="C101" i="12"/>
  <c r="E95" i="2" s="1"/>
  <c r="F101" i="12" l="1"/>
  <c r="F95" i="2" s="1"/>
  <c r="C102" i="12"/>
  <c r="E96" i="2" s="1"/>
  <c r="F102" i="12" l="1"/>
  <c r="F96" i="2" s="1"/>
  <c r="C103" i="12"/>
  <c r="E97" i="2" s="1"/>
  <c r="F103" i="12" l="1"/>
  <c r="F97" i="2" s="1"/>
  <c r="C104" i="12"/>
  <c r="E98" i="2" s="1"/>
  <c r="F104" i="12" l="1"/>
  <c r="F98" i="2" s="1"/>
  <c r="C105" i="12"/>
  <c r="E99" i="2" s="1"/>
  <c r="F105" i="12" l="1"/>
  <c r="F99" i="2" s="1"/>
  <c r="C106" i="12"/>
  <c r="E100" i="2" s="1"/>
  <c r="F106" i="12" l="1"/>
  <c r="F100" i="2" s="1"/>
  <c r="C107" i="12"/>
  <c r="E101" i="2" s="1"/>
  <c r="F107" i="12" l="1"/>
  <c r="F101" i="2" s="1"/>
  <c r="C108" i="12"/>
  <c r="E102" i="2" s="1"/>
  <c r="F108" i="12" l="1"/>
  <c r="F102" i="2" s="1"/>
  <c r="C109" i="12"/>
  <c r="E103" i="2" s="1"/>
  <c r="F109" i="12" l="1"/>
  <c r="F103" i="2" s="1"/>
  <c r="C110" i="12"/>
  <c r="E104" i="2" s="1"/>
  <c r="F110" i="12" l="1"/>
  <c r="F104" i="2" s="1"/>
  <c r="C111" i="12"/>
  <c r="E105" i="2" s="1"/>
  <c r="F111" i="12" l="1"/>
  <c r="F105" i="2" s="1"/>
  <c r="C112" i="12"/>
  <c r="E106" i="2" s="1"/>
  <c r="F112" i="12" l="1"/>
  <c r="F106" i="2" s="1"/>
  <c r="C113" i="12"/>
  <c r="E107" i="2" s="1"/>
  <c r="F113" i="12" l="1"/>
  <c r="F107" i="2" s="1"/>
  <c r="C114" i="12"/>
  <c r="E108" i="2" s="1"/>
  <c r="F114" i="12" l="1"/>
  <c r="F108" i="2" s="1"/>
  <c r="C115" i="12"/>
  <c r="E109" i="2" s="1"/>
  <c r="F115" i="12" l="1"/>
  <c r="F109" i="2" s="1"/>
  <c r="C116" i="12"/>
  <c r="E110" i="2" s="1"/>
  <c r="V13" i="5" l="1"/>
  <c r="J13" i="5" s="1"/>
  <c r="F116" i="12"/>
  <c r="F110" i="2" s="1"/>
  <c r="C117" i="12"/>
  <c r="E111" i="2" s="1"/>
  <c r="F117" i="12" l="1"/>
  <c r="F111" i="2" s="1"/>
  <c r="C118" i="12"/>
  <c r="E112" i="2" s="1"/>
  <c r="F118" i="12" l="1"/>
  <c r="F112" i="2" s="1"/>
  <c r="V14" i="5"/>
  <c r="J14" i="5" s="1"/>
  <c r="C119" i="12"/>
  <c r="E113" i="2" s="1"/>
  <c r="F119" i="12" l="1"/>
  <c r="F113" i="2" s="1"/>
  <c r="C120" i="12"/>
  <c r="E114" i="2" s="1"/>
  <c r="F120" i="12" l="1"/>
  <c r="F114" i="2" s="1"/>
  <c r="C121" i="12"/>
  <c r="E115" i="2" s="1"/>
  <c r="F121" i="12" l="1"/>
  <c r="F115" i="2" s="1"/>
  <c r="C122" i="12"/>
  <c r="E116" i="2" s="1"/>
  <c r="F122" i="12" l="1"/>
  <c r="F116" i="2" s="1"/>
  <c r="C123" i="12"/>
  <c r="E117" i="2" s="1"/>
  <c r="F123" i="12" l="1"/>
  <c r="F117" i="2" s="1"/>
  <c r="V15" i="5"/>
  <c r="J15" i="5" s="1"/>
  <c r="C124" i="12"/>
  <c r="E118" i="2" s="1"/>
  <c r="F124" i="12"/>
  <c r="F118" i="2" s="1"/>
  <c r="C125" i="12" l="1"/>
  <c r="E119" i="2" s="1"/>
  <c r="F125" i="12"/>
  <c r="F119" i="2" s="1"/>
  <c r="V16" i="5" l="1"/>
  <c r="J16" i="5" s="1"/>
  <c r="C126" i="12"/>
  <c r="E120" i="2" s="1"/>
  <c r="F126" i="12"/>
  <c r="F120" i="2" s="1"/>
  <c r="C127" i="12" l="1"/>
  <c r="E121" i="2" s="1"/>
  <c r="F127" i="12"/>
  <c r="F121" i="2" s="1"/>
  <c r="C128" i="12" l="1"/>
  <c r="E122" i="2" s="1"/>
  <c r="F128" i="12"/>
  <c r="F122" i="2" s="1"/>
  <c r="C129" i="12" l="1"/>
  <c r="E123" i="2" s="1"/>
  <c r="F129" i="12"/>
  <c r="F123" i="2" s="1"/>
  <c r="C130" i="12" l="1"/>
  <c r="E124" i="2" s="1"/>
  <c r="F130" i="12"/>
  <c r="F124" i="2" s="1"/>
  <c r="V17" i="5" l="1"/>
  <c r="J17" i="5" s="1"/>
  <c r="C131" i="12"/>
  <c r="E125" i="2" s="1"/>
  <c r="F131" i="12"/>
  <c r="F125" i="2" s="1"/>
  <c r="C132" i="12" l="1"/>
  <c r="E126" i="2" s="1"/>
  <c r="F132" i="12"/>
  <c r="F126" i="2" s="1"/>
  <c r="C133" i="12" l="1"/>
  <c r="E127" i="2" s="1"/>
  <c r="F133" i="12"/>
  <c r="F127" i="2" s="1"/>
  <c r="C134" i="12" l="1"/>
  <c r="E128" i="2" s="1"/>
  <c r="F134" i="12"/>
  <c r="F128" i="2" s="1"/>
  <c r="F135" i="12" l="1"/>
  <c r="F129" i="2" s="1"/>
  <c r="C135" i="12"/>
  <c r="E129" i="2" s="1"/>
  <c r="C136" i="12" l="1"/>
  <c r="E130" i="2" s="1"/>
  <c r="F136" i="12"/>
  <c r="F130" i="2" s="1"/>
  <c r="V18" i="5" l="1"/>
  <c r="J18" i="5" s="1"/>
  <c r="F137" i="12"/>
  <c r="F131" i="2" s="1"/>
  <c r="C137" i="12"/>
  <c r="E131" i="2" s="1"/>
  <c r="V19" i="5" l="1"/>
  <c r="J19" i="5" s="1"/>
  <c r="C138" i="12"/>
  <c r="E132" i="2" s="1"/>
  <c r="F138" i="12"/>
  <c r="F132" i="2" s="1"/>
  <c r="F139" i="12" l="1"/>
  <c r="F133" i="2" s="1"/>
  <c r="C139" i="12"/>
  <c r="E133" i="2" s="1"/>
  <c r="C140" i="12" l="1"/>
  <c r="E134" i="2" s="1"/>
  <c r="F140" i="12"/>
  <c r="F134" i="2" s="1"/>
  <c r="F141" i="12" l="1"/>
  <c r="F135" i="2" s="1"/>
  <c r="C141" i="12"/>
  <c r="E135" i="2" s="1"/>
  <c r="C142" i="12" l="1"/>
  <c r="E136" i="2" s="1"/>
  <c r="F142" i="12"/>
  <c r="F136" i="2" s="1"/>
  <c r="F143" i="12" l="1"/>
  <c r="F137" i="2" s="1"/>
  <c r="C143" i="12"/>
  <c r="E137" i="2" s="1"/>
  <c r="C144" i="12" l="1"/>
  <c r="E138" i="2" s="1"/>
  <c r="F144" i="12"/>
  <c r="F138" i="2" s="1"/>
  <c r="F145" i="12" l="1"/>
  <c r="F139" i="2" s="1"/>
  <c r="C145" i="12"/>
  <c r="E139" i="2" s="1"/>
  <c r="C146" i="12" l="1"/>
  <c r="E140" i="2" s="1"/>
  <c r="F146" i="12"/>
  <c r="F140" i="2" s="1"/>
  <c r="F147" i="12" l="1"/>
  <c r="F141" i="2" s="1"/>
  <c r="C147" i="12"/>
  <c r="E141" i="2" s="1"/>
  <c r="C148" i="12" l="1"/>
  <c r="E142" i="2" s="1"/>
  <c r="F148" i="12"/>
  <c r="F142" i="2" s="1"/>
  <c r="F149" i="12" l="1"/>
  <c r="F143" i="2" s="1"/>
  <c r="C149" i="12"/>
  <c r="E143" i="2" s="1"/>
  <c r="C150" i="12" l="1"/>
  <c r="E144" i="2" s="1"/>
  <c r="F150" i="12"/>
  <c r="F144" i="2" s="1"/>
  <c r="F151" i="12" l="1"/>
  <c r="F145" i="2" s="1"/>
  <c r="C151" i="12"/>
  <c r="E145" i="2" s="1"/>
  <c r="C152" i="12" l="1"/>
  <c r="E146" i="2" s="1"/>
  <c r="F152" i="12"/>
  <c r="F146" i="2" s="1"/>
  <c r="F153" i="12" l="1"/>
  <c r="F147" i="2" s="1"/>
  <c r="C153" i="12"/>
  <c r="E147" i="2" s="1"/>
  <c r="C154" i="12" l="1"/>
  <c r="E148" i="2" s="1"/>
  <c r="F154" i="12"/>
  <c r="F148" i="2" s="1"/>
  <c r="F155" i="12" l="1"/>
  <c r="F149" i="2" s="1"/>
  <c r="C155" i="12"/>
  <c r="E149" i="2" s="1"/>
  <c r="C156" i="12" l="1"/>
  <c r="E150" i="2" s="1"/>
  <c r="F156" i="12"/>
  <c r="F150" i="2" s="1"/>
  <c r="F157" i="12" l="1"/>
  <c r="F151" i="2" s="1"/>
  <c r="C157" i="12"/>
  <c r="E151" i="2" s="1"/>
  <c r="V20" i="5" l="1"/>
  <c r="J20" i="5" s="1"/>
  <c r="C158" i="12"/>
  <c r="E152" i="2" s="1"/>
  <c r="F158" i="12"/>
  <c r="F152" i="2" s="1"/>
  <c r="F159" i="12" l="1"/>
  <c r="F153" i="2" s="1"/>
  <c r="C159" i="12"/>
  <c r="E153" i="2" s="1"/>
  <c r="C160" i="12" l="1"/>
  <c r="E154" i="2" s="1"/>
  <c r="F160" i="12"/>
  <c r="F154" i="2" s="1"/>
  <c r="F161" i="12" l="1"/>
  <c r="F155" i="2" s="1"/>
  <c r="C161" i="12"/>
  <c r="E155" i="2" s="1"/>
  <c r="C162" i="12" l="1"/>
  <c r="E156" i="2" s="1"/>
  <c r="F162" i="12"/>
  <c r="F156" i="2" s="1"/>
  <c r="F163" i="12" l="1"/>
  <c r="F157" i="2" s="1"/>
  <c r="C163" i="12"/>
  <c r="E157" i="2" s="1"/>
  <c r="C164" i="12" l="1"/>
  <c r="E158" i="2" s="1"/>
  <c r="F164" i="12"/>
  <c r="F158" i="2" s="1"/>
  <c r="F165" i="12" l="1"/>
  <c r="F159" i="2" s="1"/>
  <c r="C165" i="12"/>
  <c r="E159" i="2" s="1"/>
  <c r="C166" i="12" l="1"/>
  <c r="E160" i="2" s="1"/>
  <c r="F166" i="12"/>
  <c r="F160" i="2" s="1"/>
  <c r="F167" i="12" l="1"/>
  <c r="F161" i="2" s="1"/>
  <c r="C167" i="12"/>
  <c r="E161" i="2" s="1"/>
  <c r="C168" i="12" l="1"/>
  <c r="E162" i="2" s="1"/>
  <c r="F168" i="12"/>
  <c r="F162" i="2" s="1"/>
  <c r="F169" i="12" l="1"/>
  <c r="F163" i="2" s="1"/>
  <c r="C169" i="12"/>
  <c r="E163" i="2" s="1"/>
  <c r="C170" i="12" l="1"/>
  <c r="E164" i="2" s="1"/>
  <c r="F170" i="12"/>
  <c r="F164" i="2" s="1"/>
  <c r="F171" i="12" l="1"/>
  <c r="F165" i="2" s="1"/>
  <c r="C171" i="12"/>
  <c r="E165" i="2" s="1"/>
  <c r="C172" i="12" l="1"/>
  <c r="E166" i="2" s="1"/>
  <c r="F172" i="12"/>
  <c r="F166" i="2" s="1"/>
  <c r="F173" i="12" l="1"/>
  <c r="F167" i="2" s="1"/>
  <c r="C173" i="12"/>
  <c r="E167" i="2" s="1"/>
  <c r="C174" i="12" l="1"/>
  <c r="E168" i="2" s="1"/>
  <c r="F174" i="12"/>
  <c r="F168" i="2" s="1"/>
  <c r="F175" i="12" l="1"/>
  <c r="F169" i="2" s="1"/>
  <c r="C175" i="12"/>
  <c r="E169" i="2" s="1"/>
  <c r="C176" i="12" l="1"/>
  <c r="E170" i="2" s="1"/>
  <c r="F176" i="12"/>
  <c r="F170" i="2" s="1"/>
  <c r="F177" i="12" l="1"/>
  <c r="F171" i="2" s="1"/>
  <c r="C177" i="12"/>
  <c r="E171" i="2" s="1"/>
  <c r="C178" i="12" l="1"/>
  <c r="F178" i="12"/>
</calcChain>
</file>

<file path=xl/connections.xml><?xml version="1.0" encoding="utf-8"?>
<connections xmlns="http://schemas.openxmlformats.org/spreadsheetml/2006/main">
  <connection id="1" name="FXConn2016" type="4" refreshedVersion="5" background="1" saveData="1">
    <webPr sourceData="1" parsePre="1" consecutive="1" xl2000="1" url="http://tools.treamo.com/exchange-rates.php?key=b17f9452d3604856be859f8197fdab7a&amp;base=EUR"/>
  </connection>
</connections>
</file>

<file path=xl/sharedStrings.xml><?xml version="1.0" encoding="utf-8"?>
<sst xmlns="http://schemas.openxmlformats.org/spreadsheetml/2006/main" count="630" uniqueCount="399">
  <si>
    <t>MM</t>
  </si>
  <si>
    <t>HH</t>
  </si>
  <si>
    <t>Date</t>
  </si>
  <si>
    <t>Time</t>
  </si>
  <si>
    <t>GBP</t>
  </si>
  <si>
    <t>BGN</t>
  </si>
  <si>
    <t>DKK</t>
  </si>
  <si>
    <t>ISK</t>
  </si>
  <si>
    <t>HRK</t>
  </si>
  <si>
    <t>LVL</t>
  </si>
  <si>
    <t>LTL</t>
  </si>
  <si>
    <t>MDL</t>
  </si>
  <si>
    <t>NOK</t>
  </si>
  <si>
    <t>PLN</t>
  </si>
  <si>
    <t>RON</t>
  </si>
  <si>
    <t>RUB</t>
  </si>
  <si>
    <t>SEK</t>
  </si>
  <si>
    <t>CHF</t>
  </si>
  <si>
    <t>RSD</t>
  </si>
  <si>
    <t>CZK</t>
  </si>
  <si>
    <t>UAH</t>
  </si>
  <si>
    <t>HUF</t>
  </si>
  <si>
    <t>BYR</t>
  </si>
  <si>
    <t>ANG</t>
  </si>
  <si>
    <t>ARS</t>
  </si>
  <si>
    <t>BSD</t>
  </si>
  <si>
    <t>BBD</t>
  </si>
  <si>
    <t>BZD</t>
  </si>
  <si>
    <t>BMD</t>
  </si>
  <si>
    <t>BOB</t>
  </si>
  <si>
    <t>BRL</t>
  </si>
  <si>
    <t>CLP</t>
  </si>
  <si>
    <t>CRC</t>
  </si>
  <si>
    <t>DOP</t>
  </si>
  <si>
    <t>GTQ</t>
  </si>
  <si>
    <t>HTG</t>
  </si>
  <si>
    <t>HNL</t>
  </si>
  <si>
    <t>JMD</t>
  </si>
  <si>
    <t>KYD</t>
  </si>
  <si>
    <t>CAD</t>
  </si>
  <si>
    <t>COP</t>
  </si>
  <si>
    <t>CUP</t>
  </si>
  <si>
    <t>MXN</t>
  </si>
  <si>
    <t>NIO</t>
  </si>
  <si>
    <t>XCD</t>
  </si>
  <si>
    <t>PAB</t>
  </si>
  <si>
    <t>PYG</t>
  </si>
  <si>
    <t>PEN</t>
  </si>
  <si>
    <t>TTD</t>
  </si>
  <si>
    <t>UYU</t>
  </si>
  <si>
    <t>USD</t>
  </si>
  <si>
    <t>VEF</t>
  </si>
  <si>
    <t>AUD</t>
  </si>
  <si>
    <t>BDT</t>
  </si>
  <si>
    <t>BND</t>
  </si>
  <si>
    <t>XPF</t>
  </si>
  <si>
    <t>CNY</t>
  </si>
  <si>
    <t>FJD</t>
  </si>
  <si>
    <t>HKD</t>
  </si>
  <si>
    <t>INR</t>
  </si>
  <si>
    <t>IDR</t>
  </si>
  <si>
    <t>JPY</t>
  </si>
  <si>
    <t>KHR</t>
  </si>
  <si>
    <t>KZT</t>
  </si>
  <si>
    <t>LAK</t>
  </si>
  <si>
    <t>MOP</t>
  </si>
  <si>
    <t>MYR</t>
  </si>
  <si>
    <t>MMK</t>
  </si>
  <si>
    <t>NPR</t>
  </si>
  <si>
    <t>NZD</t>
  </si>
  <si>
    <t>PKR</t>
  </si>
  <si>
    <t>PHP</t>
  </si>
  <si>
    <t>SCR</t>
  </si>
  <si>
    <t>SGD</t>
  </si>
  <si>
    <t>LKR</t>
  </si>
  <si>
    <t>KRW</t>
  </si>
  <si>
    <t>TWD</t>
  </si>
  <si>
    <t>THB</t>
  </si>
  <si>
    <t>VND</t>
  </si>
  <si>
    <t>AMD</t>
  </si>
  <si>
    <t>BHD</t>
  </si>
  <si>
    <t>IQD</t>
  </si>
  <si>
    <t>IRR</t>
  </si>
  <si>
    <t>ILS</t>
  </si>
  <si>
    <t>JOD</t>
  </si>
  <si>
    <t>QAR</t>
  </si>
  <si>
    <t>KWD</t>
  </si>
  <si>
    <t>LBP</t>
  </si>
  <si>
    <t>OMR</t>
  </si>
  <si>
    <t>SAR</t>
  </si>
  <si>
    <t>SYP</t>
  </si>
  <si>
    <t>TRY</t>
  </si>
  <si>
    <t>AED</t>
  </si>
  <si>
    <t>EGP</t>
  </si>
  <si>
    <t>DZD</t>
  </si>
  <si>
    <t>ETB</t>
  </si>
  <si>
    <t>BWP</t>
  </si>
  <si>
    <t>BIF</t>
  </si>
  <si>
    <t>XOF</t>
  </si>
  <si>
    <t>XAF</t>
  </si>
  <si>
    <t>DJF</t>
  </si>
  <si>
    <t>GMD</t>
  </si>
  <si>
    <t>GHS</t>
  </si>
  <si>
    <t>CVE</t>
  </si>
  <si>
    <t>KES</t>
  </si>
  <si>
    <t>LSL</t>
  </si>
  <si>
    <t>LYD</t>
  </si>
  <si>
    <t>MWK</t>
  </si>
  <si>
    <t>MAD</t>
  </si>
  <si>
    <t>MUR</t>
  </si>
  <si>
    <t>NGN</t>
  </si>
  <si>
    <t>RWF</t>
  </si>
  <si>
    <t>ZMK</t>
  </si>
  <si>
    <t>SOS</t>
  </si>
  <si>
    <t>ZAR</t>
  </si>
  <si>
    <t>SZL</t>
  </si>
  <si>
    <t>TZS</t>
  </si>
  <si>
    <t>TND</t>
  </si>
  <si>
    <t>UGX</t>
  </si>
  <si>
    <t>CCY</t>
  </si>
  <si>
    <t>CCY Name</t>
  </si>
  <si>
    <t>Date / Time UTC</t>
  </si>
  <si>
    <t>Rate vs. EUR</t>
  </si>
  <si>
    <t>Amount</t>
  </si>
  <si>
    <t>EUR</t>
  </si>
  <si>
    <t>UTC</t>
  </si>
  <si>
    <t>hours.</t>
  </si>
  <si>
    <t>+</t>
  </si>
  <si>
    <t>-</t>
  </si>
  <si>
    <t>United Arab Emirates Dirham</t>
  </si>
  <si>
    <t>Barbados Dollar</t>
  </si>
  <si>
    <t>Burundi Franc</t>
  </si>
  <si>
    <t>Botswana Pula</t>
  </si>
  <si>
    <t>Belize Dollar</t>
  </si>
  <si>
    <t>Cape Verde Escudo</t>
  </si>
  <si>
    <t>Djibouti Franc</t>
  </si>
  <si>
    <t>Fiji Dollar</t>
  </si>
  <si>
    <t>Hong Kong Dollar</t>
  </si>
  <si>
    <t>Iceland Krona</t>
  </si>
  <si>
    <t>Cayman Islands Dollar</t>
  </si>
  <si>
    <t>Kazakhstan Tenge</t>
  </si>
  <si>
    <t>Sri Lanka Rupee</t>
  </si>
  <si>
    <t>Lesotho Loti</t>
  </si>
  <si>
    <t>Lithuanian Litas</t>
  </si>
  <si>
    <t>Macau Pataca</t>
  </si>
  <si>
    <t>Mauritius Rupee</t>
  </si>
  <si>
    <t>Malawi Kwacha</t>
  </si>
  <si>
    <t>New Zealand Dollar</t>
  </si>
  <si>
    <t>Pakistan Rupee</t>
  </si>
  <si>
    <t>Paraguay Guarani</t>
  </si>
  <si>
    <t>Rwanda Franc</t>
  </si>
  <si>
    <t>Seychelles Rupee</t>
  </si>
  <si>
    <t>Singapore Dollar</t>
  </si>
  <si>
    <t>Swaziland Lilangeni</t>
  </si>
  <si>
    <t>Trinidad and Tobago Dollar</t>
  </si>
  <si>
    <t>Ukraine Hryvnia</t>
  </si>
  <si>
    <t>Uganda Shilling</t>
  </si>
  <si>
    <t>Uruguay Peso</t>
  </si>
  <si>
    <t>East Caribbean Dollar</t>
  </si>
  <si>
    <t>Cross Rates</t>
  </si>
  <si>
    <t xml:space="preserve">Your base CCY: </t>
  </si>
  <si>
    <t>All rates quoted 1 Unit Base CCY = x Units Foreign CCY (Cross rate calculation based on EUR exchange rates)</t>
  </si>
  <si>
    <r>
      <t xml:space="preserve">All times UTC. </t>
    </r>
    <r>
      <rPr>
        <sz val="12"/>
        <color rgb="FFFFFF00"/>
        <rFont val="Calibri Light"/>
        <family val="2"/>
      </rPr>
      <t>Your time</t>
    </r>
    <r>
      <rPr>
        <sz val="12"/>
        <color theme="0"/>
        <rFont val="Calibri Light"/>
        <family val="2"/>
      </rPr>
      <t xml:space="preserve"> UTC</t>
    </r>
  </si>
  <si>
    <t>Current Rate</t>
  </si>
  <si>
    <t>Freeze</t>
  </si>
  <si>
    <t>Delta Freeze</t>
  </si>
  <si>
    <t>Date Freeze</t>
  </si>
  <si>
    <t>Local</t>
  </si>
  <si>
    <t>Date / Time
 frozen</t>
  </si>
  <si>
    <t>Date / Time
 current</t>
  </si>
  <si>
    <t>Current</t>
  </si>
  <si>
    <t>Frozen</t>
  </si>
  <si>
    <t>Current %</t>
  </si>
  <si>
    <t>Count %-Alarms</t>
  </si>
  <si>
    <t>Alarm %</t>
  </si>
  <si>
    <t>Alarm Rate +</t>
  </si>
  <si>
    <t>Alarm Rate -</t>
  </si>
  <si>
    <t>Count Rate Alarms +</t>
  </si>
  <si>
    <t>Count Rate Alarms -</t>
  </si>
  <si>
    <t>Status of alarms</t>
  </si>
  <si>
    <t>Alarm if rate is equal or higher</t>
  </si>
  <si>
    <t>Alarm if rate is equal or lower</t>
  </si>
  <si>
    <t>Alarms Total</t>
  </si>
  <si>
    <t>Alarm if change is +/- x %</t>
  </si>
  <si>
    <t>Alarms set</t>
  </si>
  <si>
    <t>Tool Name</t>
  </si>
  <si>
    <t>Treamo-FX-Rates-2015-06-25.xlsm</t>
  </si>
  <si>
    <t>Inverted Rate</t>
  </si>
  <si>
    <t>Exchange Rates</t>
  </si>
  <si>
    <t>Licensee: Treamo Business Consulting GmbH</t>
  </si>
  <si>
    <t>Base currency:</t>
  </si>
  <si>
    <t>Timestamp:</t>
  </si>
  <si>
    <t>Base:</t>
  </si>
  <si>
    <t>AFN</t>
  </si>
  <si>
    <t>ALL</t>
  </si>
  <si>
    <t>AOA</t>
  </si>
  <si>
    <t>AWG</t>
  </si>
  <si>
    <t>AZN</t>
  </si>
  <si>
    <t>BAM</t>
  </si>
  <si>
    <t>BTC</t>
  </si>
  <si>
    <t>BTN</t>
  </si>
  <si>
    <t>CDF</t>
  </si>
  <si>
    <t>CLF</t>
  </si>
  <si>
    <t>CUC</t>
  </si>
  <si>
    <t>EEK</t>
  </si>
  <si>
    <t>ERN</t>
  </si>
  <si>
    <t>FKP</t>
  </si>
  <si>
    <t>GEL</t>
  </si>
  <si>
    <t>GGP</t>
  </si>
  <si>
    <t>GIP</t>
  </si>
  <si>
    <t>GNF</t>
  </si>
  <si>
    <t>GYD</t>
  </si>
  <si>
    <t>IMP</t>
  </si>
  <si>
    <t>JEP</t>
  </si>
  <si>
    <t>KGS</t>
  </si>
  <si>
    <t>KMF</t>
  </si>
  <si>
    <t>KPW</t>
  </si>
  <si>
    <t>LRD</t>
  </si>
  <si>
    <t>MGA</t>
  </si>
  <si>
    <t>MKD</t>
  </si>
  <si>
    <t>MNT</t>
  </si>
  <si>
    <t>MRO</t>
  </si>
  <si>
    <t>MTL</t>
  </si>
  <si>
    <t>MVR</t>
  </si>
  <si>
    <t>MZN</t>
  </si>
  <si>
    <t>NAD</t>
  </si>
  <si>
    <t>PGK</t>
  </si>
  <si>
    <t>SBD</t>
  </si>
  <si>
    <t>SDG</t>
  </si>
  <si>
    <t>SHP</t>
  </si>
  <si>
    <t>SLL</t>
  </si>
  <si>
    <t>SRD</t>
  </si>
  <si>
    <t>STD</t>
  </si>
  <si>
    <t>SVC</t>
  </si>
  <si>
    <t>TJS</t>
  </si>
  <si>
    <t>TMT</t>
  </si>
  <si>
    <t>TOP</t>
  </si>
  <si>
    <t>UZS</t>
  </si>
  <si>
    <t>VUV</t>
  </si>
  <si>
    <t>WST</t>
  </si>
  <si>
    <t>XAG</t>
  </si>
  <si>
    <t>XAU</t>
  </si>
  <si>
    <t>XDR</t>
  </si>
  <si>
    <t>XPD</t>
  </si>
  <si>
    <t>XPT</t>
  </si>
  <si>
    <t>YER</t>
  </si>
  <si>
    <t>ZMW</t>
  </si>
  <si>
    <t>ZWL</t>
  </si>
  <si>
    <t>ISO</t>
  </si>
  <si>
    <t>Long name</t>
  </si>
  <si>
    <t>Afghanistan Afghani</t>
  </si>
  <si>
    <t>Albania Lek</t>
  </si>
  <si>
    <t>Armenia Dram</t>
  </si>
  <si>
    <t>Netherlands Antilles Guilder</t>
  </si>
  <si>
    <t>Angola Kwanza</t>
  </si>
  <si>
    <t>Argentina Peso</t>
  </si>
  <si>
    <t>Australia Dollar</t>
  </si>
  <si>
    <t>Aruba Guilder</t>
  </si>
  <si>
    <t>Azerbaijan New Manat</t>
  </si>
  <si>
    <t>Bosnia and Herzegovina Convertible Marka</t>
  </si>
  <si>
    <t>Bangladesh Taka</t>
  </si>
  <si>
    <t>Bulgaria Lev</t>
  </si>
  <si>
    <t>Bahrain Dinar</t>
  </si>
  <si>
    <t>Bermuda Dollar</t>
  </si>
  <si>
    <t>Brunei Darussalam Dollar</t>
  </si>
  <si>
    <t>Bolivia Boliviano</t>
  </si>
  <si>
    <t>Brazil Real</t>
  </si>
  <si>
    <t>Bahamas Dollar</t>
  </si>
  <si>
    <t>Bitcoin</t>
  </si>
  <si>
    <t>Bhutan Ngultrum</t>
  </si>
  <si>
    <t>Belarus Ruble</t>
  </si>
  <si>
    <t>Canada Dollar</t>
  </si>
  <si>
    <t>Congo/Kinshasa Franc</t>
  </si>
  <si>
    <t>Switzerland Franc</t>
  </si>
  <si>
    <t>Unidad de Fomento</t>
  </si>
  <si>
    <t>Chile Peso</t>
  </si>
  <si>
    <t>China Yuan Renminbi</t>
  </si>
  <si>
    <t>Colombia Peso</t>
  </si>
  <si>
    <t>Costa Rica Colon</t>
  </si>
  <si>
    <t>Cuba Convertible Peso</t>
  </si>
  <si>
    <t>Cuba Peso</t>
  </si>
  <si>
    <t>Czech Republic Koruna</t>
  </si>
  <si>
    <t>Denmark Krone</t>
  </si>
  <si>
    <t>Dominican Republic Peso</t>
  </si>
  <si>
    <t>Algeria Dinar</t>
  </si>
  <si>
    <t>Estonian Kroon</t>
  </si>
  <si>
    <t>Egypt Pound</t>
  </si>
  <si>
    <t>Eritrea Nakfa</t>
  </si>
  <si>
    <t>Ethiopia Birr</t>
  </si>
  <si>
    <t>Euro Member Countries</t>
  </si>
  <si>
    <t>Falkland Islands (Malvinas) Pound</t>
  </si>
  <si>
    <t>United Kingdom Pound</t>
  </si>
  <si>
    <t>Georgia Lari</t>
  </si>
  <si>
    <t>Guernsey Pound</t>
  </si>
  <si>
    <t>Ghana Cedi</t>
  </si>
  <si>
    <t>Gibraltar Pound</t>
  </si>
  <si>
    <t>Gambia Dalasi</t>
  </si>
  <si>
    <t>Guinea Franc</t>
  </si>
  <si>
    <t>Guatemala Quetzal</t>
  </si>
  <si>
    <t>Guyana Dollar</t>
  </si>
  <si>
    <t>Honduras Lempira</t>
  </si>
  <si>
    <t>Croatia Kuna</t>
  </si>
  <si>
    <t>Haiti Gourde</t>
  </si>
  <si>
    <t>Hungary Forint</t>
  </si>
  <si>
    <t>Indonesia Rupiah</t>
  </si>
  <si>
    <t>Israel Shekel</t>
  </si>
  <si>
    <t>Isle of Man Pound</t>
  </si>
  <si>
    <t>India Rupee</t>
  </si>
  <si>
    <t>Iraq Dinar</t>
  </si>
  <si>
    <t>Iran Rial</t>
  </si>
  <si>
    <t>Jersey Pound</t>
  </si>
  <si>
    <t>Jamaica Dollar</t>
  </si>
  <si>
    <t>Jordan Dinar</t>
  </si>
  <si>
    <t>Japan Yen</t>
  </si>
  <si>
    <t>Kenya Shilling</t>
  </si>
  <si>
    <t>Kyrgyzstan Som</t>
  </si>
  <si>
    <t>Cambodia Riel</t>
  </si>
  <si>
    <t>Comoros Franc</t>
  </si>
  <si>
    <t>Korea (North) Won</t>
  </si>
  <si>
    <t>Korea (South) Won</t>
  </si>
  <si>
    <t>Kuwait Dinar</t>
  </si>
  <si>
    <t>Laos Kip</t>
  </si>
  <si>
    <t>Lebanon Pound</t>
  </si>
  <si>
    <t>Liberia Dollar</t>
  </si>
  <si>
    <t>Latvian Lats</t>
  </si>
  <si>
    <t>Libya Dinar</t>
  </si>
  <si>
    <t>Morocco Dirham</t>
  </si>
  <si>
    <t>Moldova Leu</t>
  </si>
  <si>
    <t>Madagascar Ariary</t>
  </si>
  <si>
    <t>Macedonia Denar</t>
  </si>
  <si>
    <t>Myanmar (Burma) Kyat</t>
  </si>
  <si>
    <t>Mongolia Tughrik</t>
  </si>
  <si>
    <t>Mauritania Ouguiya</t>
  </si>
  <si>
    <t>Maltese Lira</t>
  </si>
  <si>
    <t>Maldives (Maldive Islands) Rufiyaa</t>
  </si>
  <si>
    <t>Mexico Peso</t>
  </si>
  <si>
    <t>Malaysia Ringgit</t>
  </si>
  <si>
    <t>Mozambique Metical</t>
  </si>
  <si>
    <t>Namibia Dollar</t>
  </si>
  <si>
    <t>Nigeria Naira</t>
  </si>
  <si>
    <t>Nicaragua Cordoba</t>
  </si>
  <si>
    <t>Norway Krone</t>
  </si>
  <si>
    <t>Nepal Rupee</t>
  </si>
  <si>
    <t>Oman Rial</t>
  </si>
  <si>
    <t>Panama Balboa</t>
  </si>
  <si>
    <t>Peru Nuevo Sol</t>
  </si>
  <si>
    <t>Papua New Guinea Kina</t>
  </si>
  <si>
    <t>Philippines Peso</t>
  </si>
  <si>
    <t>Poland Zloty</t>
  </si>
  <si>
    <t>Qatar Riyal</t>
  </si>
  <si>
    <t>Romania New Leu</t>
  </si>
  <si>
    <t>Serbia Dinar</t>
  </si>
  <si>
    <t>Russia Ruble</t>
  </si>
  <si>
    <t>Saudi Arabia Riyal</t>
  </si>
  <si>
    <t>Solomon Islands Dollar</t>
  </si>
  <si>
    <t>Sudan Pound</t>
  </si>
  <si>
    <t>Sweden Krona</t>
  </si>
  <si>
    <t>Saint Helena Pound</t>
  </si>
  <si>
    <t>Sierra Leone Leone</t>
  </si>
  <si>
    <t>Somalia Shilling</t>
  </si>
  <si>
    <t>Suriname Dollar</t>
  </si>
  <si>
    <t>São Tomé and Príncipe Dobra</t>
  </si>
  <si>
    <t>El Salvador Colon</t>
  </si>
  <si>
    <t>Syria Pound</t>
  </si>
  <si>
    <t>Thailand Baht</t>
  </si>
  <si>
    <t>Tajikistan Somoni</t>
  </si>
  <si>
    <t>Turkmenistan Manat</t>
  </si>
  <si>
    <t>Tunisia Dinar</t>
  </si>
  <si>
    <t>Tonga Pa'anga</t>
  </si>
  <si>
    <t>Turkey Lira</t>
  </si>
  <si>
    <t>Taiwan New Dollar</t>
  </si>
  <si>
    <t>Tanzania Shilling</t>
  </si>
  <si>
    <t>United States Dollar</t>
  </si>
  <si>
    <t>Uzbekistan Som</t>
  </si>
  <si>
    <t>Venezuela Bolivar</t>
  </si>
  <si>
    <t>Viet Nam Dong</t>
  </si>
  <si>
    <t>Vanuatu Vatu</t>
  </si>
  <si>
    <t>Samoa Tala</t>
  </si>
  <si>
    <t>Communauté Financière Africaine (BEAC) CFA Franc BEAC</t>
  </si>
  <si>
    <t>Silver</t>
  </si>
  <si>
    <t>Gold</t>
  </si>
  <si>
    <t>International Monetary Fund (IMF) Special Drawing Rights</t>
  </si>
  <si>
    <t>Communauté Financière Africaine (BCEAO) Franc</t>
  </si>
  <si>
    <t>Palladium</t>
  </si>
  <si>
    <t>Comptoirs Français du Pacifique (CFP) Franc</t>
  </si>
  <si>
    <t>Platinum</t>
  </si>
  <si>
    <t>Yemen Rial</t>
  </si>
  <si>
    <t>South Africa Rand</t>
  </si>
  <si>
    <t>Zambian Kwacha</t>
  </si>
  <si>
    <t>Zambia Kwacha</t>
  </si>
  <si>
    <t>Zimbabwean dollar</t>
  </si>
  <si>
    <t>BYN</t>
  </si>
  <si>
    <t>CNH</t>
  </si>
  <si>
    <t>MRU</t>
  </si>
  <si>
    <t>SSP</t>
  </si>
  <si>
    <t>STN</t>
  </si>
  <si>
    <t>Chinese Yuan Renminbi</t>
  </si>
  <si>
    <t>South Sudanese Pound</t>
  </si>
  <si>
    <t>28.02.2018 20:00 UTC</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</si>
</sst>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quot;€&quot;\ * #,##0.00_-;\-&quot;€&quot;\ * #,##0.00_-;_-&quot;€&quot;\ * &quot;-&quot;??_-;_-@_-"/>
    <numFmt numFmtId="165" formatCode="_-* #,##0.00_-;\-* #,##0.00_-;_-* &quot;-&quot;??_-;_-@_-"/>
    <numFmt numFmtId="166" formatCode="#,##0.000000"/>
    <numFmt numFmtId="167" formatCode="dd/mm/yy\ hh:mm;@"/>
    <numFmt numFmtId="168" formatCode="hh:mm;@"/>
    <numFmt numFmtId="169" formatCode="h:mm;@"/>
    <numFmt numFmtId="170" formatCode="dd/mm/yy;@"/>
    <numFmt numFmtId="171" formatCode="0.000000"/>
  </numFmts>
  <fonts count="37">
    <font>
      <sz val="11"/>
      <color theme="1"/>
      <name val="Calibri"/>
      <family val="2"/>
      <scheme val="minor"/>
    </font>
    <font>
      <sz val="11"/>
      <color theme="1"/>
      <name val="Calibri Light"/>
      <family val="2"/>
    </font>
    <font>
      <sz val="11"/>
      <color theme="1"/>
      <name val="Calibri Light"/>
      <family val="2"/>
    </font>
    <font>
      <sz val="11"/>
      <color theme="1"/>
      <name val="Calibri Light"/>
      <family val="2"/>
    </font>
    <font>
      <sz val="11"/>
      <color theme="1"/>
      <name val="Calibri Light"/>
      <family val="2"/>
    </font>
    <font>
      <sz val="11"/>
      <color theme="1"/>
      <name val="Calibri Light"/>
      <family val="2"/>
    </font>
    <font>
      <sz val="11"/>
      <color theme="1"/>
      <name val="Calibri Light"/>
      <family val="2"/>
    </font>
    <font>
      <sz val="11"/>
      <color theme="1"/>
      <name val="Calibri Light"/>
      <family val="2"/>
    </font>
    <font>
      <sz val="11"/>
      <color theme="1"/>
      <name val="Calibri Light"/>
      <family val="2"/>
    </font>
    <font>
      <sz val="11"/>
      <color theme="1"/>
      <name val="Calibri Light"/>
      <family val="2"/>
    </font>
    <font>
      <sz val="11"/>
      <color theme="1"/>
      <name val="Calibri Light"/>
      <family val="2"/>
    </font>
    <font>
      <sz val="11"/>
      <color theme="1"/>
      <name val="Calibri Light"/>
      <family val="2"/>
    </font>
    <font>
      <sz val="11"/>
      <color theme="1"/>
      <name val="Calibri Light"/>
      <family val="2"/>
    </font>
    <font>
      <sz val="11"/>
      <color theme="1"/>
      <name val="Calibri Light"/>
      <family val="2"/>
    </font>
    <font>
      <sz val="11"/>
      <color theme="0"/>
      <name val="Calibri Light"/>
      <family val="2"/>
    </font>
    <font>
      <sz val="14"/>
      <color theme="1"/>
      <name val="Calibri Light"/>
      <family val="2"/>
    </font>
    <font>
      <sz val="16"/>
      <color theme="1"/>
      <name val="Calibri Light"/>
      <family val="2"/>
    </font>
    <font>
      <sz val="18"/>
      <color theme="1"/>
      <name val="Calibri Light"/>
      <family val="2"/>
    </font>
    <font>
      <b/>
      <sz val="16"/>
      <color theme="1"/>
      <name val="Calibri Light"/>
      <family val="2"/>
    </font>
    <font>
      <sz val="12"/>
      <color theme="0"/>
      <name val="Calibri Light"/>
      <family val="2"/>
    </font>
    <font>
      <sz val="12"/>
      <color theme="1"/>
      <name val="Calibri Light"/>
      <family val="2"/>
    </font>
    <font>
      <sz val="12"/>
      <color rgb="FFFFFF00"/>
      <name val="Calibri Light"/>
      <family val="2"/>
    </font>
    <font>
      <sz val="12"/>
      <name val="Calibri Light"/>
      <family val="2"/>
    </font>
    <font>
      <sz val="12"/>
      <color rgb="FF00B0F0"/>
      <name val="Calibri Light"/>
      <family val="2"/>
    </font>
    <font>
      <sz val="12"/>
      <color rgb="FF0070C0"/>
      <name val="Calibri Light"/>
      <family val="2"/>
    </font>
    <font>
      <sz val="10"/>
      <name val="Calibri Light"/>
      <family val="2"/>
    </font>
    <font>
      <sz val="11"/>
      <color theme="1"/>
      <name val="Calibri"/>
      <family val="2"/>
      <scheme val="minor"/>
    </font>
    <font>
      <sz val="11"/>
      <color theme="0"/>
      <name val="Calibri"/>
      <family val="2"/>
      <scheme val="minor"/>
    </font>
    <font>
      <sz val="11"/>
      <color indexed="8"/>
      <name val="Calibri"/>
      <family val="2"/>
    </font>
    <font>
      <sz val="10"/>
      <name val="Arial"/>
      <family val="2"/>
    </font>
    <font>
      <sz val="11"/>
      <color rgb="FF000000"/>
      <name val="Calibri"/>
      <family val="2"/>
    </font>
    <font>
      <sz val="11"/>
      <color rgb="FF9C0006"/>
      <name val="Calibri"/>
      <family val="2"/>
      <scheme val="minor"/>
    </font>
    <font>
      <sz val="11"/>
      <name val="Trade Gothic LT Com"/>
    </font>
    <font>
      <sz val="11"/>
      <name val="Trade Gothic LT Com"/>
      <family val="2"/>
    </font>
    <font>
      <sz val="11"/>
      <color indexed="8"/>
      <name val="Calibri"/>
      <family val="2"/>
      <scheme val="minor"/>
    </font>
    <font>
      <b/>
      <sz val="15"/>
      <color theme="3"/>
      <name val="Calibri"/>
      <family val="2"/>
      <scheme val="minor"/>
    </font>
    <font>
      <b/>
      <sz val="13"/>
      <color theme="3"/>
      <name val="Calibri"/>
      <family val="2"/>
      <scheme val="minor"/>
    </font>
  </fonts>
  <fills count="10">
    <fill>
      <patternFill patternType="none"/>
    </fill>
    <fill>
      <patternFill patternType="gray125"/>
    </fill>
    <fill>
      <patternFill patternType="solid">
        <fgColor theme="7" tint="-0.249977111117893"/>
        <bgColor indexed="64"/>
      </patternFill>
    </fill>
    <fill>
      <patternFill patternType="solid">
        <fgColor rgb="FFFFFF00"/>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70C0"/>
        <bgColor indexed="64"/>
      </patternFill>
    </fill>
    <fill>
      <patternFill patternType="solid">
        <fgColor rgb="FFFFC7CE"/>
      </patternFill>
    </fill>
    <fill>
      <patternFill patternType="solid">
        <fgColor theme="4"/>
      </patternFill>
    </fill>
  </fills>
  <borders count="38">
    <border>
      <left/>
      <right/>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bottom style="thin">
        <color theme="0"/>
      </bottom>
      <diagonal/>
    </border>
    <border>
      <left/>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bottom style="thin">
        <color theme="0"/>
      </bottom>
      <diagonal/>
    </border>
    <border>
      <left style="thin">
        <color theme="0" tint="-0.499984740745262"/>
      </left>
      <right/>
      <top/>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style="thin">
        <color indexed="64"/>
      </right>
      <top style="thin">
        <color theme="0"/>
      </top>
      <bottom style="thin">
        <color theme="0"/>
      </bottom>
      <diagonal/>
    </border>
    <border>
      <left style="thin">
        <color indexed="64"/>
      </left>
      <right/>
      <top/>
      <bottom/>
      <diagonal/>
    </border>
    <border>
      <left style="thin">
        <color indexed="64"/>
      </left>
      <right style="thin">
        <color theme="0"/>
      </right>
      <top style="thin">
        <color theme="1"/>
      </top>
      <bottom style="thin">
        <color theme="1"/>
      </bottom>
      <diagonal/>
    </border>
    <border>
      <left style="thin">
        <color indexed="64"/>
      </left>
      <right style="thin">
        <color theme="0"/>
      </right>
      <top style="thin">
        <color theme="1"/>
      </top>
      <bottom style="thin">
        <color indexed="64"/>
      </bottom>
      <diagonal/>
    </border>
    <border>
      <left style="thin">
        <color theme="0"/>
      </left>
      <right/>
      <top style="thin">
        <color indexed="64"/>
      </top>
      <bottom style="thin">
        <color theme="0"/>
      </bottom>
      <diagonal/>
    </border>
    <border>
      <left style="thin">
        <color theme="0"/>
      </left>
      <right/>
      <top style="thin">
        <color theme="0"/>
      </top>
      <bottom style="thin">
        <color indexed="64"/>
      </bottom>
      <diagonal/>
    </border>
    <border>
      <left style="thin">
        <color indexed="64"/>
      </left>
      <right/>
      <top style="thin">
        <color indexed="64"/>
      </top>
      <bottom style="thin">
        <color theme="0"/>
      </bottom>
      <diagonal/>
    </border>
    <border>
      <left style="thin">
        <color indexed="64"/>
      </left>
      <right/>
      <top/>
      <bottom style="thin">
        <color theme="0"/>
      </bottom>
      <diagonal/>
    </border>
    <border>
      <left style="thin">
        <color indexed="64"/>
      </left>
      <right style="thin">
        <color theme="0"/>
      </right>
      <top style="thin">
        <color theme="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theme="1"/>
      </bottom>
      <diagonal/>
    </border>
    <border>
      <left style="thin">
        <color indexed="64"/>
      </left>
      <right/>
      <top style="thin">
        <color theme="1"/>
      </top>
      <bottom style="thin">
        <color theme="1"/>
      </bottom>
      <diagonal/>
    </border>
    <border>
      <left style="thin">
        <color indexed="64"/>
      </left>
      <right/>
      <top style="thin">
        <color theme="1"/>
      </top>
      <bottom style="thin">
        <color indexed="64"/>
      </bottom>
      <diagonal/>
    </border>
    <border>
      <left/>
      <right style="thin">
        <color theme="0"/>
      </right>
      <top style="thin">
        <color indexed="64"/>
      </top>
      <bottom style="thin">
        <color auto="1"/>
      </bottom>
      <diagonal/>
    </border>
    <border>
      <left style="thin">
        <color theme="0"/>
      </left>
      <right style="thin">
        <color theme="0"/>
      </right>
      <top style="thin">
        <color indexed="64"/>
      </top>
      <bottom style="thin">
        <color auto="1"/>
      </bottom>
      <diagonal/>
    </border>
    <border>
      <left style="thin">
        <color theme="0"/>
      </left>
      <right/>
      <top style="thin">
        <color indexed="64"/>
      </top>
      <bottom style="thin">
        <color auto="1"/>
      </bottom>
      <diagonal/>
    </border>
    <border>
      <left style="thin">
        <color theme="0"/>
      </left>
      <right style="thin">
        <color indexed="64"/>
      </right>
      <top style="thin">
        <color indexed="64"/>
      </top>
      <bottom style="thin">
        <color auto="1"/>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right/>
      <top style="thin">
        <color theme="0"/>
      </top>
      <bottom/>
      <diagonal/>
    </border>
    <border>
      <left style="thin">
        <color rgb="FFFF0000"/>
      </left>
      <right/>
      <top/>
      <bottom/>
      <diagonal/>
    </border>
    <border>
      <left/>
      <right/>
      <top/>
      <bottom style="thick">
        <color theme="4"/>
      </bottom>
      <diagonal/>
    </border>
    <border>
      <left/>
      <right/>
      <top/>
      <bottom style="thick">
        <color theme="4" tint="0.499984740745262"/>
      </bottom>
      <diagonal/>
    </border>
  </borders>
  <cellStyleXfs count="31">
    <xf numFmtId="0" fontId="0" fillId="0" borderId="0"/>
    <xf numFmtId="0" fontId="27" fillId="9" borderId="0" applyNumberFormat="0" applyBorder="0" applyAlignment="0" applyProtection="0"/>
    <xf numFmtId="0" fontId="28" fillId="0" borderId="0"/>
    <xf numFmtId="165" fontId="26" fillId="0" borderId="0" applyFont="0" applyFill="0" applyBorder="0" applyAlignment="0" applyProtection="0"/>
    <xf numFmtId="0" fontId="26" fillId="0" borderId="0"/>
    <xf numFmtId="0" fontId="26" fillId="0" borderId="0"/>
    <xf numFmtId="0" fontId="29" fillId="0" borderId="0"/>
    <xf numFmtId="0" fontId="29" fillId="0" borderId="0"/>
    <xf numFmtId="0" fontId="29" fillId="0" borderId="0"/>
    <xf numFmtId="0" fontId="30" fillId="0" borderId="0" applyNumberFormat="0" applyBorder="0" applyAlignment="0"/>
    <xf numFmtId="0" fontId="29" fillId="0" borderId="0"/>
    <xf numFmtId="0" fontId="26" fillId="0" borderId="0"/>
    <xf numFmtId="0" fontId="26" fillId="0" borderId="0"/>
    <xf numFmtId="0" fontId="26" fillId="0" borderId="0"/>
    <xf numFmtId="0" fontId="26" fillId="0" borderId="0"/>
    <xf numFmtId="0" fontId="26" fillId="0" borderId="0"/>
    <xf numFmtId="0" fontId="29" fillId="0" borderId="0"/>
    <xf numFmtId="0" fontId="31" fillId="8" borderId="0" applyNumberFormat="0" applyBorder="0" applyAlignment="0" applyProtection="0"/>
    <xf numFmtId="0" fontId="32" fillId="0" borderId="0"/>
    <xf numFmtId="0" fontId="33" fillId="0" borderId="0"/>
    <xf numFmtId="0" fontId="6" fillId="0" borderId="0"/>
    <xf numFmtId="0" fontId="34" fillId="0" borderId="0"/>
    <xf numFmtId="0" fontId="30" fillId="0" borderId="0" applyNumberFormat="0" applyBorder="0" applyAlignment="0"/>
    <xf numFmtId="0" fontId="6" fillId="0" borderId="0"/>
    <xf numFmtId="0" fontId="6" fillId="0" borderId="0"/>
    <xf numFmtId="0" fontId="6" fillId="0" borderId="0"/>
    <xf numFmtId="0" fontId="35" fillId="0" borderId="36" applyNumberFormat="0" applyFill="0" applyAlignment="0" applyProtection="0"/>
    <xf numFmtId="0" fontId="36" fillId="0" borderId="37" applyNumberFormat="0" applyFill="0" applyAlignment="0" applyProtection="0"/>
    <xf numFmtId="164" fontId="26" fillId="0" borderId="0" applyFont="0" applyFill="0" applyBorder="0" applyAlignment="0" applyProtection="0"/>
    <xf numFmtId="0" fontId="5" fillId="0" borderId="0"/>
    <xf numFmtId="0" fontId="4" fillId="0" borderId="0"/>
  </cellStyleXfs>
  <cellXfs count="143">
    <xf numFmtId="0" fontId="0" fillId="0" borderId="0" xfId="0"/>
    <xf numFmtId="0" fontId="13" fillId="0" borderId="0" xfId="0" applyFont="1"/>
    <xf numFmtId="0" fontId="13" fillId="0" borderId="0" xfId="0" applyFont="1" applyAlignment="1">
      <alignment horizontal="center"/>
    </xf>
    <xf numFmtId="170" fontId="0" fillId="0" borderId="0" xfId="0" applyNumberFormat="1" applyAlignment="1">
      <alignment horizontal="center"/>
    </xf>
    <xf numFmtId="169" fontId="0" fillId="0" borderId="0" xfId="0" applyNumberFormat="1" applyAlignment="1">
      <alignment horizontal="center"/>
    </xf>
    <xf numFmtId="0" fontId="12" fillId="0" borderId="0" xfId="0" applyFont="1"/>
    <xf numFmtId="0" fontId="12" fillId="0" borderId="0" xfId="0" applyFont="1" applyAlignment="1">
      <alignment horizontal="center"/>
    </xf>
    <xf numFmtId="0" fontId="15" fillId="0" borderId="0" xfId="0" applyFont="1"/>
    <xf numFmtId="0" fontId="16" fillId="0" borderId="0" xfId="0" applyFont="1"/>
    <xf numFmtId="14" fontId="17" fillId="0" borderId="0" xfId="0" applyNumberFormat="1" applyFont="1" applyBorder="1" applyAlignment="1"/>
    <xf numFmtId="0" fontId="10" fillId="0" borderId="0" xfId="0" applyFont="1" applyAlignment="1">
      <alignment horizontal="center"/>
    </xf>
    <xf numFmtId="0" fontId="20" fillId="0" borderId="0" xfId="0" applyFont="1"/>
    <xf numFmtId="0" fontId="18" fillId="5" borderId="0" xfId="0" applyFont="1" applyFill="1" applyAlignment="1">
      <alignment horizontal="centerContinuous"/>
    </xf>
    <xf numFmtId="0" fontId="19" fillId="4" borderId="0" xfId="0" applyFont="1" applyFill="1" applyAlignment="1">
      <alignment horizontal="center"/>
    </xf>
    <xf numFmtId="0" fontId="18" fillId="5" borderId="0" xfId="0" applyFont="1" applyFill="1" applyAlignment="1" applyProtection="1">
      <alignment horizontal="centerContinuous" vertical="center"/>
      <protection hidden="1"/>
    </xf>
    <xf numFmtId="0" fontId="12" fillId="0" borderId="0" xfId="0" applyFont="1" applyProtection="1">
      <protection locked="0"/>
    </xf>
    <xf numFmtId="0" fontId="12" fillId="0" borderId="0" xfId="0" applyFont="1" applyAlignment="1" applyProtection="1">
      <alignment horizontal="center"/>
      <protection locked="0"/>
    </xf>
    <xf numFmtId="0" fontId="15" fillId="0" borderId="0" xfId="0" applyFont="1" applyProtection="1">
      <protection locked="0"/>
    </xf>
    <xf numFmtId="0" fontId="16" fillId="0" borderId="0" xfId="0" applyFont="1" applyProtection="1">
      <protection locked="0"/>
    </xf>
    <xf numFmtId="0" fontId="19" fillId="4" borderId="4" xfId="0" applyFont="1" applyFill="1" applyBorder="1" applyAlignment="1">
      <alignment horizontal="centerContinuous" vertical="center"/>
    </xf>
    <xf numFmtId="0" fontId="19" fillId="4" borderId="0" xfId="0" applyFont="1" applyFill="1"/>
    <xf numFmtId="0" fontId="19" fillId="4" borderId="0" xfId="0" applyFont="1" applyFill="1" applyAlignment="1">
      <alignment horizontal="right" indent="1"/>
    </xf>
    <xf numFmtId="0" fontId="20" fillId="5" borderId="0" xfId="0" applyFont="1" applyFill="1" applyAlignment="1" applyProtection="1">
      <alignment horizontal="center"/>
      <protection locked="0"/>
    </xf>
    <xf numFmtId="20" fontId="20" fillId="5" borderId="10" xfId="0" applyNumberFormat="1" applyFont="1" applyFill="1" applyBorder="1" applyAlignment="1" applyProtection="1">
      <alignment horizontal="center"/>
      <protection locked="0"/>
    </xf>
    <xf numFmtId="171" fontId="19" fillId="4" borderId="9" xfId="0" applyNumberFormat="1" applyFont="1" applyFill="1" applyBorder="1" applyAlignment="1" applyProtection="1">
      <alignment horizontal="right" vertical="center" indent="1"/>
      <protection hidden="1"/>
    </xf>
    <xf numFmtId="0" fontId="22" fillId="5" borderId="17" xfId="0" applyFont="1" applyFill="1" applyBorder="1" applyAlignment="1" applyProtection="1">
      <alignment horizontal="center" vertical="center"/>
      <protection locked="0"/>
    </xf>
    <xf numFmtId="0" fontId="22" fillId="5" borderId="18" xfId="0" applyFont="1" applyFill="1" applyBorder="1" applyAlignment="1" applyProtection="1">
      <alignment horizontal="center" vertical="center"/>
      <protection locked="0"/>
    </xf>
    <xf numFmtId="0" fontId="19" fillId="4" borderId="1" xfId="0" applyFont="1" applyFill="1" applyBorder="1" applyAlignment="1" applyProtection="1">
      <alignment horizontal="center" vertical="center" wrapText="1"/>
      <protection hidden="1"/>
    </xf>
    <xf numFmtId="0" fontId="19" fillId="4" borderId="2" xfId="0" applyFont="1" applyFill="1" applyBorder="1" applyAlignment="1" applyProtection="1">
      <alignment horizontal="center" vertical="center" wrapText="1"/>
      <protection hidden="1"/>
    </xf>
    <xf numFmtId="0" fontId="21" fillId="4" borderId="3" xfId="0" applyFont="1" applyFill="1" applyBorder="1" applyAlignment="1" applyProtection="1">
      <alignment horizontal="center" vertical="center" wrapText="1"/>
      <protection hidden="1"/>
    </xf>
    <xf numFmtId="0" fontId="14" fillId="2" borderId="1" xfId="0" applyFont="1" applyFill="1" applyBorder="1" applyAlignment="1" applyProtection="1">
      <alignment horizontal="center" vertical="center"/>
      <protection locked="0"/>
    </xf>
    <xf numFmtId="0" fontId="14" fillId="2" borderId="2" xfId="0" applyFont="1" applyFill="1" applyBorder="1" applyAlignment="1" applyProtection="1">
      <alignment horizontal="center" vertical="center"/>
      <protection locked="0"/>
    </xf>
    <xf numFmtId="0" fontId="14" fillId="2" borderId="3" xfId="0" applyFont="1" applyFill="1" applyBorder="1" applyAlignment="1" applyProtection="1">
      <alignment horizontal="center" vertical="center"/>
      <protection locked="0"/>
    </xf>
    <xf numFmtId="170" fontId="14" fillId="2" borderId="3" xfId="0" applyNumberFormat="1" applyFont="1" applyFill="1" applyBorder="1" applyAlignment="1" applyProtection="1">
      <alignment horizontal="center" vertical="center"/>
      <protection locked="0"/>
    </xf>
    <xf numFmtId="169" fontId="14" fillId="2" borderId="3" xfId="0" applyNumberFormat="1" applyFont="1" applyFill="1" applyBorder="1" applyAlignment="1" applyProtection="1">
      <alignment horizontal="center" vertical="center"/>
      <protection locked="0"/>
    </xf>
    <xf numFmtId="0" fontId="13" fillId="0" borderId="0" xfId="0" applyFont="1" applyAlignment="1" applyProtection="1">
      <alignment horizontal="center"/>
      <protection locked="0"/>
    </xf>
    <xf numFmtId="0" fontId="13" fillId="0" borderId="0" xfId="0" applyFont="1" applyProtection="1">
      <protection locked="0"/>
    </xf>
    <xf numFmtId="166" fontId="13" fillId="0" borderId="0" xfId="0" applyNumberFormat="1" applyFont="1" applyProtection="1">
      <protection locked="0"/>
    </xf>
    <xf numFmtId="170" fontId="13" fillId="0" borderId="0" xfId="0" applyNumberFormat="1" applyFont="1" applyAlignment="1" applyProtection="1">
      <alignment horizontal="center"/>
      <protection locked="0"/>
    </xf>
    <xf numFmtId="169" fontId="13" fillId="0" borderId="0" xfId="0" applyNumberFormat="1" applyFont="1" applyAlignment="1" applyProtection="1">
      <alignment horizontal="center"/>
      <protection locked="0"/>
    </xf>
    <xf numFmtId="166" fontId="12" fillId="0" borderId="0" xfId="0" applyNumberFormat="1" applyFont="1" applyProtection="1">
      <protection locked="0"/>
    </xf>
    <xf numFmtId="166" fontId="9" fillId="0" borderId="0" xfId="0" applyNumberFormat="1" applyFont="1" applyProtection="1">
      <protection locked="0"/>
    </xf>
    <xf numFmtId="170" fontId="9" fillId="0" borderId="0" xfId="0" applyNumberFormat="1" applyFont="1" applyAlignment="1" applyProtection="1">
      <alignment horizontal="center"/>
      <protection locked="0"/>
    </xf>
    <xf numFmtId="0" fontId="0" fillId="0" borderId="0" xfId="0" applyProtection="1">
      <protection locked="0"/>
    </xf>
    <xf numFmtId="20" fontId="12" fillId="0" borderId="0" xfId="0" applyNumberFormat="1" applyFont="1" applyAlignment="1" applyProtection="1">
      <alignment horizontal="center"/>
      <protection locked="0"/>
    </xf>
    <xf numFmtId="169" fontId="12" fillId="0" borderId="0" xfId="0" applyNumberFormat="1" applyFont="1" applyProtection="1">
      <protection locked="0"/>
    </xf>
    <xf numFmtId="0" fontId="16" fillId="0" borderId="0" xfId="0" applyFont="1" applyAlignment="1" applyProtection="1">
      <alignment horizontal="center"/>
      <protection locked="0"/>
    </xf>
    <xf numFmtId="0" fontId="11" fillId="0" borderId="0" xfId="0" applyFont="1" applyProtection="1">
      <protection locked="0"/>
    </xf>
    <xf numFmtId="22" fontId="11" fillId="0" borderId="0" xfId="0" applyNumberFormat="1" applyFont="1" applyProtection="1">
      <protection locked="0"/>
    </xf>
    <xf numFmtId="0" fontId="10" fillId="0" borderId="0" xfId="0" quotePrefix="1" applyFont="1" applyAlignment="1" applyProtection="1">
      <alignment horizontal="center"/>
      <protection locked="0"/>
    </xf>
    <xf numFmtId="0" fontId="14" fillId="4" borderId="1" xfId="0" applyFont="1" applyFill="1" applyBorder="1" applyAlignment="1" applyProtection="1">
      <alignment horizontal="center" vertical="center"/>
      <protection locked="0"/>
    </xf>
    <xf numFmtId="0" fontId="14" fillId="4" borderId="2" xfId="0" applyFont="1" applyFill="1" applyBorder="1" applyAlignment="1" applyProtection="1">
      <alignment horizontal="center" vertical="center"/>
      <protection locked="0"/>
    </xf>
    <xf numFmtId="0" fontId="14" fillId="4" borderId="3" xfId="0" applyFont="1" applyFill="1" applyBorder="1" applyAlignment="1" applyProtection="1">
      <alignment horizontal="center" vertical="center"/>
      <protection locked="0"/>
    </xf>
    <xf numFmtId="0" fontId="19" fillId="4" borderId="2" xfId="0" applyFont="1" applyFill="1" applyBorder="1" applyAlignment="1" applyProtection="1">
      <alignment horizontal="center" vertical="center"/>
      <protection locked="0"/>
    </xf>
    <xf numFmtId="0" fontId="19" fillId="4" borderId="3" xfId="0" applyFont="1" applyFill="1" applyBorder="1" applyAlignment="1" applyProtection="1">
      <alignment horizontal="center" vertical="center"/>
      <protection locked="0"/>
    </xf>
    <xf numFmtId="0" fontId="20" fillId="0" borderId="0" xfId="0" applyFont="1" applyProtection="1">
      <protection locked="0"/>
    </xf>
    <xf numFmtId="171" fontId="19" fillId="4" borderId="11" xfId="0" applyNumberFormat="1" applyFont="1" applyFill="1" applyBorder="1" applyAlignment="1" applyProtection="1">
      <alignment horizontal="right" vertical="center" indent="1"/>
      <protection locked="0"/>
    </xf>
    <xf numFmtId="0" fontId="15" fillId="0" borderId="0" xfId="0" applyFont="1" applyAlignment="1" applyProtection="1">
      <alignment horizontal="center"/>
      <protection locked="0"/>
    </xf>
    <xf numFmtId="14" fontId="19" fillId="4" borderId="21" xfId="0" applyNumberFormat="1" applyFont="1" applyFill="1" applyBorder="1" applyAlignment="1" applyProtection="1">
      <alignment horizontal="center" vertical="center"/>
      <protection locked="0"/>
    </xf>
    <xf numFmtId="168" fontId="19" fillId="4" borderId="19" xfId="0" applyNumberFormat="1" applyFont="1" applyFill="1" applyBorder="1" applyAlignment="1" applyProtection="1">
      <alignment horizontal="center" vertical="center"/>
      <protection locked="0"/>
    </xf>
    <xf numFmtId="168" fontId="19" fillId="4" borderId="12" xfId="0" applyNumberFormat="1" applyFont="1" applyFill="1" applyBorder="1" applyAlignment="1" applyProtection="1">
      <alignment horizontal="center" vertical="center"/>
      <protection locked="0"/>
    </xf>
    <xf numFmtId="171" fontId="19" fillId="4" borderId="7" xfId="0" applyNumberFormat="1" applyFont="1" applyFill="1" applyBorder="1" applyAlignment="1" applyProtection="1">
      <alignment horizontal="right" vertical="center" indent="1"/>
      <protection locked="0"/>
    </xf>
    <xf numFmtId="14" fontId="19" fillId="4" borderId="22" xfId="0" applyNumberFormat="1" applyFont="1" applyFill="1" applyBorder="1" applyAlignment="1" applyProtection="1">
      <alignment horizontal="center" vertical="center"/>
      <protection locked="0"/>
    </xf>
    <xf numFmtId="168" fontId="19" fillId="4" borderId="8" xfId="0" applyNumberFormat="1" applyFont="1" applyFill="1" applyBorder="1" applyAlignment="1" applyProtection="1">
      <alignment horizontal="center" vertical="center"/>
      <protection locked="0"/>
    </xf>
    <xf numFmtId="168" fontId="19" fillId="4" borderId="15" xfId="0" applyNumberFormat="1" applyFont="1" applyFill="1" applyBorder="1" applyAlignment="1" applyProtection="1">
      <alignment horizontal="center" vertical="center"/>
      <protection locked="0"/>
    </xf>
    <xf numFmtId="171" fontId="19" fillId="4" borderId="13" xfId="0" applyNumberFormat="1" applyFont="1" applyFill="1" applyBorder="1" applyAlignment="1" applyProtection="1">
      <alignment horizontal="right" vertical="center" indent="1"/>
      <protection locked="0"/>
    </xf>
    <xf numFmtId="14" fontId="19" fillId="4" borderId="23" xfId="0" applyNumberFormat="1" applyFont="1" applyFill="1" applyBorder="1" applyAlignment="1" applyProtection="1">
      <alignment horizontal="center" vertical="center"/>
      <protection locked="0"/>
    </xf>
    <xf numFmtId="168" fontId="19" fillId="4" borderId="20" xfId="0" applyNumberFormat="1" applyFont="1" applyFill="1" applyBorder="1" applyAlignment="1" applyProtection="1">
      <alignment horizontal="center" vertical="center"/>
      <protection locked="0"/>
    </xf>
    <xf numFmtId="168" fontId="19" fillId="4" borderId="14" xfId="0" applyNumberFormat="1" applyFont="1" applyFill="1" applyBorder="1" applyAlignment="1" applyProtection="1">
      <alignment horizontal="center" vertical="center"/>
      <protection locked="0"/>
    </xf>
    <xf numFmtId="0" fontId="14" fillId="4" borderId="0" xfId="0" applyFont="1" applyFill="1" applyAlignment="1" applyProtection="1">
      <alignment horizontal="centerContinuous" vertical="center"/>
      <protection locked="0"/>
    </xf>
    <xf numFmtId="0" fontId="8" fillId="0" borderId="0" xfId="0" applyFont="1"/>
    <xf numFmtId="0" fontId="8" fillId="0" borderId="0" xfId="0" applyFont="1" applyAlignment="1">
      <alignment horizontal="center" vertical="center" wrapText="1"/>
    </xf>
    <xf numFmtId="0" fontId="8" fillId="0" borderId="0" xfId="0" applyFont="1" applyAlignment="1">
      <alignment horizontal="center"/>
    </xf>
    <xf numFmtId="10" fontId="8" fillId="0" borderId="0" xfId="0" applyNumberFormat="1" applyFont="1" applyAlignment="1">
      <alignment vertical="center"/>
    </xf>
    <xf numFmtId="0" fontId="8" fillId="3" borderId="0" xfId="0" applyFont="1" applyFill="1" applyAlignment="1">
      <alignment horizontal="center" vertical="center"/>
    </xf>
    <xf numFmtId="0" fontId="8" fillId="0" borderId="0" xfId="0" applyFont="1" applyAlignment="1">
      <alignment vertical="center"/>
    </xf>
    <xf numFmtId="171" fontId="19" fillId="4" borderId="8" xfId="0" applyNumberFormat="1" applyFont="1" applyFill="1" applyBorder="1" applyAlignment="1" applyProtection="1">
      <alignment horizontal="right" vertical="center"/>
      <protection hidden="1"/>
    </xf>
    <xf numFmtId="0" fontId="8" fillId="0" borderId="0" xfId="0" applyFont="1" applyAlignment="1">
      <alignment horizontal="center" vertical="center"/>
    </xf>
    <xf numFmtId="0" fontId="20" fillId="0" borderId="0" xfId="0" applyFont="1" applyAlignment="1">
      <alignment vertical="center"/>
    </xf>
    <xf numFmtId="0" fontId="20" fillId="0" borderId="0" xfId="0" applyFont="1" applyAlignment="1" applyProtection="1">
      <alignment vertical="center"/>
      <protection locked="0"/>
    </xf>
    <xf numFmtId="0" fontId="19" fillId="4" borderId="0" xfId="0" applyFont="1" applyFill="1" applyAlignment="1">
      <alignment horizontal="center" vertical="center"/>
    </xf>
    <xf numFmtId="20" fontId="20" fillId="0" borderId="0" xfId="0" applyNumberFormat="1" applyFont="1" applyAlignment="1" applyProtection="1">
      <alignment horizontal="center" vertical="center"/>
      <protection locked="0"/>
    </xf>
    <xf numFmtId="0" fontId="20" fillId="0" borderId="0" xfId="0" applyFont="1" applyAlignment="1" applyProtection="1">
      <alignment horizontal="center" vertical="center"/>
      <protection locked="0"/>
    </xf>
    <xf numFmtId="171" fontId="19" fillId="4" borderId="19" xfId="0" applyNumberFormat="1" applyFont="1" applyFill="1" applyBorder="1" applyAlignment="1" applyProtection="1">
      <alignment horizontal="right" vertical="center"/>
      <protection hidden="1"/>
    </xf>
    <xf numFmtId="171" fontId="19" fillId="4" borderId="20" xfId="0" applyNumberFormat="1" applyFont="1" applyFill="1" applyBorder="1" applyAlignment="1" applyProtection="1">
      <alignment horizontal="right" vertical="center"/>
      <protection hidden="1"/>
    </xf>
    <xf numFmtId="0" fontId="14" fillId="4" borderId="1" xfId="0" applyFont="1" applyFill="1" applyBorder="1" applyAlignment="1">
      <alignment horizontal="center"/>
    </xf>
    <xf numFmtId="0" fontId="14" fillId="4" borderId="2" xfId="0" applyFont="1" applyFill="1" applyBorder="1" applyAlignment="1">
      <alignment horizontal="center" wrapText="1"/>
    </xf>
    <xf numFmtId="0" fontId="14" fillId="4" borderId="3" xfId="0" applyFont="1" applyFill="1" applyBorder="1" applyAlignment="1">
      <alignment horizontal="center" wrapText="1"/>
    </xf>
    <xf numFmtId="171" fontId="20" fillId="6" borderId="24" xfId="0" applyNumberFormat="1" applyFont="1" applyFill="1" applyBorder="1" applyAlignment="1" applyProtection="1">
      <alignment horizontal="right" vertical="center"/>
      <protection locked="0"/>
    </xf>
    <xf numFmtId="10" fontId="8" fillId="6" borderId="24" xfId="0" applyNumberFormat="1" applyFont="1" applyFill="1" applyBorder="1" applyAlignment="1" applyProtection="1">
      <alignment vertical="center"/>
      <protection locked="0"/>
    </xf>
    <xf numFmtId="0" fontId="8" fillId="3" borderId="0" xfId="0" applyFont="1" applyFill="1" applyAlignment="1">
      <alignment vertical="center"/>
    </xf>
    <xf numFmtId="0" fontId="20" fillId="0" borderId="0" xfId="0" applyFont="1" applyAlignment="1">
      <alignment horizontal="right" vertical="center" indent="5"/>
    </xf>
    <xf numFmtId="0" fontId="7" fillId="0" borderId="0" xfId="0" applyFont="1" applyProtection="1">
      <protection locked="0"/>
    </xf>
    <xf numFmtId="0" fontId="22" fillId="5" borderId="26" xfId="0" applyFont="1" applyFill="1" applyBorder="1" applyAlignment="1" applyProtection="1">
      <alignment horizontal="center" vertical="center"/>
      <protection locked="0"/>
    </xf>
    <xf numFmtId="0" fontId="22" fillId="5" borderId="27" xfId="0" applyFont="1" applyFill="1" applyBorder="1" applyAlignment="1" applyProtection="1">
      <alignment horizontal="center" vertical="center"/>
      <protection locked="0"/>
    </xf>
    <xf numFmtId="0" fontId="20" fillId="5" borderId="5" xfId="0" applyFont="1" applyFill="1" applyBorder="1" applyAlignment="1" applyProtection="1">
      <alignment horizontal="center" vertical="center"/>
      <protection locked="0"/>
    </xf>
    <xf numFmtId="0" fontId="19" fillId="4" borderId="0" xfId="0" applyFont="1" applyFill="1" applyBorder="1" applyAlignment="1">
      <alignment horizontal="center" vertical="center"/>
    </xf>
    <xf numFmtId="0" fontId="19" fillId="4" borderId="6" xfId="0" applyFont="1" applyFill="1" applyBorder="1" applyAlignment="1">
      <alignment horizontal="center"/>
    </xf>
    <xf numFmtId="0" fontId="19" fillId="7" borderId="2" xfId="0" applyFont="1" applyFill="1" applyBorder="1" applyAlignment="1" applyProtection="1">
      <alignment horizontal="center" vertical="center" wrapText="1"/>
      <protection hidden="1"/>
    </xf>
    <xf numFmtId="171" fontId="23" fillId="4" borderId="29" xfId="0" applyNumberFormat="1" applyFont="1" applyFill="1" applyBorder="1" applyAlignment="1" applyProtection="1">
      <alignment horizontal="right" vertical="center" indent="1"/>
      <protection locked="0"/>
    </xf>
    <xf numFmtId="10" fontId="23" fillId="4" borderId="29" xfId="0" applyNumberFormat="1" applyFont="1" applyFill="1" applyBorder="1" applyAlignment="1" applyProtection="1">
      <alignment horizontal="right" vertical="center" indent="1"/>
      <protection locked="0"/>
    </xf>
    <xf numFmtId="171" fontId="22" fillId="6" borderId="28" xfId="0" applyNumberFormat="1" applyFont="1" applyFill="1" applyBorder="1" applyAlignment="1" applyProtection="1">
      <alignment horizontal="right" vertical="center" indent="1"/>
      <protection hidden="1"/>
    </xf>
    <xf numFmtId="171" fontId="22" fillId="6" borderId="29" xfId="0" applyNumberFormat="1" applyFont="1" applyFill="1" applyBorder="1" applyAlignment="1" applyProtection="1">
      <alignment horizontal="right" vertical="center" indent="1"/>
      <protection hidden="1"/>
    </xf>
    <xf numFmtId="171" fontId="24" fillId="6" borderId="29" xfId="0" applyNumberFormat="1" applyFont="1" applyFill="1" applyBorder="1" applyAlignment="1" applyProtection="1">
      <alignment horizontal="right" vertical="center" indent="1"/>
      <protection hidden="1"/>
    </xf>
    <xf numFmtId="167" fontId="24" fillId="6" borderId="30" xfId="0" applyNumberFormat="1" applyFont="1" applyFill="1" applyBorder="1" applyAlignment="1" applyProtection="1">
      <alignment horizontal="center" vertical="center"/>
      <protection hidden="1"/>
    </xf>
    <xf numFmtId="167" fontId="22" fillId="6" borderId="31" xfId="0" applyNumberFormat="1" applyFont="1" applyFill="1" applyBorder="1" applyAlignment="1" applyProtection="1">
      <alignment horizontal="center" vertical="center"/>
      <protection hidden="1"/>
    </xf>
    <xf numFmtId="0" fontId="19" fillId="4" borderId="32" xfId="0" applyFont="1" applyFill="1" applyBorder="1" applyAlignment="1">
      <alignment horizontal="center"/>
    </xf>
    <xf numFmtId="0" fontId="20" fillId="5" borderId="11" xfId="0" applyFont="1" applyFill="1" applyBorder="1" applyAlignment="1" applyProtection="1">
      <alignment horizontal="center"/>
      <protection locked="0"/>
    </xf>
    <xf numFmtId="0" fontId="20" fillId="5" borderId="12" xfId="0" applyFont="1" applyFill="1" applyBorder="1" applyAlignment="1" applyProtection="1">
      <alignment horizontal="center"/>
      <protection locked="0"/>
    </xf>
    <xf numFmtId="0" fontId="20" fillId="5" borderId="33" xfId="0" applyFont="1" applyFill="1" applyBorder="1" applyAlignment="1" applyProtection="1">
      <alignment horizontal="center"/>
      <protection locked="0"/>
    </xf>
    <xf numFmtId="166" fontId="22" fillId="6" borderId="7" xfId="0" applyNumberFormat="1" applyFont="1" applyFill="1" applyBorder="1" applyAlignment="1" applyProtection="1">
      <alignment horizontal="right" vertical="center" indent="1"/>
      <protection hidden="1"/>
    </xf>
    <xf numFmtId="166" fontId="22" fillId="6" borderId="15" xfId="0" applyNumberFormat="1" applyFont="1" applyFill="1" applyBorder="1" applyAlignment="1" applyProtection="1">
      <alignment horizontal="right" vertical="center" indent="1"/>
      <protection hidden="1"/>
    </xf>
    <xf numFmtId="0" fontId="20" fillId="5" borderId="23" xfId="0" applyFont="1" applyFill="1" applyBorder="1" applyAlignment="1" applyProtection="1">
      <alignment horizontal="center"/>
      <protection locked="0"/>
    </xf>
    <xf numFmtId="166" fontId="22" fillId="6" borderId="13" xfId="0" applyNumberFormat="1" applyFont="1" applyFill="1" applyBorder="1" applyAlignment="1" applyProtection="1">
      <alignment horizontal="right" vertical="center" indent="1"/>
      <protection hidden="1"/>
    </xf>
    <xf numFmtId="166" fontId="22" fillId="6" borderId="14" xfId="0" applyNumberFormat="1" applyFont="1" applyFill="1" applyBorder="1" applyAlignment="1" applyProtection="1">
      <alignment horizontal="right" vertical="center" indent="1"/>
      <protection hidden="1"/>
    </xf>
    <xf numFmtId="0" fontId="22" fillId="5" borderId="25" xfId="0" applyFont="1" applyFill="1" applyBorder="1" applyAlignment="1" applyProtection="1">
      <alignment horizontal="center" vertical="center"/>
      <protection hidden="1"/>
    </xf>
    <xf numFmtId="0" fontId="21" fillId="4" borderId="0" xfId="0" applyFont="1" applyFill="1" applyBorder="1" applyAlignment="1">
      <alignment horizontal="right"/>
    </xf>
    <xf numFmtId="0" fontId="20" fillId="5" borderId="0" xfId="0" applyFont="1" applyFill="1" applyBorder="1" applyAlignment="1" applyProtection="1">
      <alignment horizontal="center"/>
      <protection locked="0"/>
    </xf>
    <xf numFmtId="0" fontId="21" fillId="4" borderId="34" xfId="0" applyFont="1" applyFill="1" applyBorder="1" applyAlignment="1">
      <alignment horizontal="right"/>
    </xf>
    <xf numFmtId="171" fontId="25" fillId="6" borderId="28" xfId="0" applyNumberFormat="1" applyFont="1" applyFill="1" applyBorder="1" applyAlignment="1" applyProtection="1">
      <alignment horizontal="right" vertical="center" indent="1"/>
      <protection hidden="1"/>
    </xf>
    <xf numFmtId="0" fontId="20" fillId="0" borderId="0" xfId="0" applyFont="1" applyAlignment="1" applyProtection="1">
      <alignment horizontal="left" vertical="center"/>
      <protection locked="0"/>
    </xf>
    <xf numFmtId="0" fontId="3" fillId="0" borderId="0" xfId="0" applyFont="1"/>
    <xf numFmtId="0" fontId="3" fillId="3" borderId="0" xfId="30" applyFont="1" applyFill="1" applyProtection="1">
      <protection locked="0" hidden="1"/>
    </xf>
    <xf numFmtId="167" fontId="3" fillId="3" borderId="0" xfId="30" applyNumberFormat="1" applyFont="1" applyFill="1" applyAlignment="1" applyProtection="1">
      <alignment horizontal="center"/>
      <protection locked="0" hidden="1"/>
    </xf>
    <xf numFmtId="168" fontId="3" fillId="3" borderId="0" xfId="30" applyNumberFormat="1" applyFont="1" applyFill="1" applyAlignment="1" applyProtection="1">
      <alignment horizontal="center"/>
      <protection locked="0" hidden="1"/>
    </xf>
    <xf numFmtId="166" fontId="3" fillId="0" borderId="0" xfId="0" applyNumberFormat="1" applyFont="1" applyAlignment="1">
      <alignment horizontal="right"/>
    </xf>
    <xf numFmtId="0" fontId="3" fillId="0" borderId="0" xfId="0" applyFont="1" applyAlignment="1">
      <alignment horizontal="center"/>
    </xf>
    <xf numFmtId="0" fontId="3" fillId="0" borderId="0" xfId="0" applyFont="1" applyAlignment="1" applyProtection="1">
      <alignment horizontal="center"/>
      <protection locked="0"/>
    </xf>
    <xf numFmtId="0" fontId="3" fillId="0" borderId="0" xfId="0" applyFont="1" applyProtection="1">
      <protection locked="0"/>
    </xf>
    <xf numFmtId="166" fontId="3" fillId="0" borderId="0" xfId="0" applyNumberFormat="1" applyFont="1" applyProtection="1">
      <protection locked="0"/>
    </xf>
    <xf numFmtId="0" fontId="3" fillId="0" borderId="0" xfId="0" applyNumberFormat="1" applyFont="1" applyAlignment="1" applyProtection="1">
      <alignment horizontal="center"/>
      <protection locked="0"/>
    </xf>
    <xf numFmtId="170" fontId="3" fillId="0" borderId="0" xfId="0" applyNumberFormat="1" applyFont="1" applyAlignment="1" applyProtection="1">
      <alignment horizontal="center"/>
      <protection locked="0"/>
    </xf>
    <xf numFmtId="169" fontId="3" fillId="0" borderId="0" xfId="0" applyNumberFormat="1" applyFont="1" applyAlignment="1" applyProtection="1">
      <alignment horizontal="center"/>
      <protection locked="0"/>
    </xf>
    <xf numFmtId="0" fontId="2" fillId="0" borderId="0" xfId="0" applyFont="1"/>
    <xf numFmtId="0" fontId="1" fillId="0" borderId="0" xfId="0" applyFont="1"/>
    <xf numFmtId="0" fontId="19" fillId="4" borderId="0" xfId="0" applyFont="1" applyFill="1" applyAlignment="1">
      <alignment horizontal="center" vertical="center"/>
    </xf>
    <xf numFmtId="0" fontId="0" fillId="0" borderId="0" xfId="0" applyAlignment="1">
      <alignment horizontal="center" vertical="center"/>
    </xf>
    <xf numFmtId="0" fontId="19" fillId="4" borderId="3" xfId="0" applyFont="1" applyFill="1" applyBorder="1" applyAlignment="1">
      <alignment horizontal="center"/>
    </xf>
    <xf numFmtId="0" fontId="0" fillId="0" borderId="0" xfId="0" applyAlignment="1"/>
    <xf numFmtId="4" fontId="20" fillId="0" borderId="35" xfId="0" applyNumberFormat="1" applyFont="1" applyBorder="1" applyAlignment="1" applyProtection="1">
      <alignment horizontal="right"/>
      <protection locked="0"/>
    </xf>
    <xf numFmtId="4" fontId="19" fillId="4" borderId="16" xfId="0" applyNumberFormat="1" applyFont="1" applyFill="1" applyBorder="1" applyAlignment="1" applyProtection="1">
      <protection hidden="1"/>
    </xf>
    <xf numFmtId="171" fontId="22" fillId="6" borderId="28" xfId="0" applyNumberFormat="1" applyFont="1" applyFill="1" applyBorder="1" applyAlignment="1" applyProtection="1">
      <alignment horizontal="right" vertical="center" indent="1"/>
      <protection locked="0" hidden="1"/>
    </xf>
    <xf numFmtId="167" fontId="22" fillId="6" borderId="31" xfId="0" applyNumberFormat="1" applyFont="1" applyFill="1" applyBorder="1" applyAlignment="1" applyProtection="1">
      <alignment horizontal="center" vertical="center"/>
      <protection locked="0" hidden="1"/>
    </xf>
  </cellXfs>
  <cellStyles count="31">
    <cellStyle name="Akzent1 2" xfId="1"/>
    <cellStyle name="Excel Built-in Normal" xfId="2"/>
    <cellStyle name="Komma 2" xfId="3"/>
    <cellStyle name="Normal 2" xfId="4"/>
    <cellStyle name="Normal 2 2" xfId="5"/>
    <cellStyle name="Normal 2 3" xfId="6"/>
    <cellStyle name="Normal 2 3 2" xfId="7"/>
    <cellStyle name="Normal 2 4" xfId="8"/>
    <cellStyle name="Normal 2 5" xfId="9"/>
    <cellStyle name="Normal 3" xfId="10"/>
    <cellStyle name="Normal 3 2" xfId="11"/>
    <cellStyle name="Normal 4" xfId="12"/>
    <cellStyle name="Normal 6" xfId="13"/>
    <cellStyle name="Normal 7" xfId="14"/>
    <cellStyle name="Normal 9" xfId="15"/>
    <cellStyle name="Normal_Sheet1" xfId="16"/>
    <cellStyle name="Schlecht 2" xfId="17"/>
    <cellStyle name="Standard" xfId="0" builtinId="0"/>
    <cellStyle name="Standard 2" xfId="18"/>
    <cellStyle name="Standard 2 2" xfId="19"/>
    <cellStyle name="Standard 2 3" xfId="20"/>
    <cellStyle name="Standard 3" xfId="21"/>
    <cellStyle name="Standard 3 2" xfId="22"/>
    <cellStyle name="Standard 3 2 2" xfId="23"/>
    <cellStyle name="Standard 3 3" xfId="24"/>
    <cellStyle name="Standard 4" xfId="25"/>
    <cellStyle name="Standard 5" xfId="29"/>
    <cellStyle name="Standard 6" xfId="30"/>
    <cellStyle name="Überschrift 1 2" xfId="26"/>
    <cellStyle name="Überschrift 2 2" xfId="27"/>
    <cellStyle name="Währung 2" xfId="28"/>
  </cellStyles>
  <dxfs count="26">
    <dxf>
      <font>
        <b val="0"/>
        <i val="0"/>
        <strike val="0"/>
        <condense val="0"/>
        <extend val="0"/>
        <outline val="0"/>
        <shadow val="0"/>
        <u val="none"/>
        <vertAlign val="baseline"/>
        <sz val="11"/>
        <color theme="1"/>
        <name val="Calibri Light"/>
        <scheme val="none"/>
      </font>
      <numFmt numFmtId="169" formatCode="h:mm;@"/>
      <alignment horizontal="center" textRotation="0" wrapText="0" indent="0" justifyLastLine="0" shrinkToFit="0" readingOrder="0"/>
      <protection locked="0" hidden="0"/>
    </dxf>
    <dxf>
      <font>
        <b val="0"/>
        <i val="0"/>
        <strike val="0"/>
        <condense val="0"/>
        <extend val="0"/>
        <outline val="0"/>
        <shadow val="0"/>
        <u val="none"/>
        <vertAlign val="baseline"/>
        <sz val="11"/>
        <color theme="1"/>
        <name val="Calibri Light"/>
        <scheme val="none"/>
      </font>
      <numFmt numFmtId="170" formatCode="dd/mm/yy;@"/>
      <alignment horizontal="center" textRotation="0" wrapText="0" indent="0" justifyLastLine="0" shrinkToFit="0" readingOrder="0"/>
      <protection locked="0" hidden="0"/>
    </dxf>
    <dxf>
      <font>
        <b val="0"/>
        <i val="0"/>
        <strike val="0"/>
        <condense val="0"/>
        <extend val="0"/>
        <outline val="0"/>
        <shadow val="0"/>
        <u val="none"/>
        <vertAlign val="baseline"/>
        <sz val="11"/>
        <color theme="1"/>
        <name val="Calibri Light"/>
        <scheme val="none"/>
      </font>
      <numFmt numFmtId="0" formatCode="Genera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1"/>
        <name val="Calibri Light"/>
        <scheme val="none"/>
      </font>
      <numFmt numFmtId="166" formatCode="#,##0.000000"/>
      <protection locked="0" hidden="0"/>
    </dxf>
    <dxf>
      <font>
        <b val="0"/>
        <i val="0"/>
        <strike val="0"/>
        <condense val="0"/>
        <extend val="0"/>
        <outline val="0"/>
        <shadow val="0"/>
        <u val="none"/>
        <vertAlign val="baseline"/>
        <sz val="11"/>
        <color theme="1"/>
        <name val="Calibri Light"/>
        <scheme val="none"/>
      </font>
      <protection locked="0" hidden="0"/>
    </dxf>
    <dxf>
      <font>
        <b val="0"/>
        <i val="0"/>
        <strike val="0"/>
        <condense val="0"/>
        <extend val="0"/>
        <outline val="0"/>
        <shadow val="0"/>
        <u val="none"/>
        <vertAlign val="baseline"/>
        <sz val="11"/>
        <color theme="1"/>
        <name val="Calibri Light"/>
        <scheme val="none"/>
      </font>
      <alignment horizontal="center" vertical="bottom" textRotation="0" wrapText="0" indent="0" justifyLastLine="0" shrinkToFit="0" readingOrder="0"/>
      <protection locked="0" hidden="0"/>
    </dxf>
    <dxf>
      <protection locked="0" hidden="0"/>
    </dxf>
    <dxf>
      <font>
        <b val="0"/>
        <i val="0"/>
        <strike val="0"/>
        <condense val="0"/>
        <extend val="0"/>
        <outline val="0"/>
        <shadow val="0"/>
        <u val="none"/>
        <vertAlign val="baseline"/>
        <sz val="11"/>
        <color theme="0"/>
        <name val="Calibri Light"/>
        <scheme val="none"/>
      </font>
      <fill>
        <patternFill patternType="solid">
          <fgColor indexed="64"/>
          <bgColor theme="7" tint="-0.249977111117893"/>
        </patternFill>
      </fill>
      <alignment horizontal="center" vertical="center" textRotation="0" wrapText="0" indent="0" justifyLastLine="0" shrinkToFit="0" readingOrder="0"/>
      <border diagonalUp="0" diagonalDown="0">
        <left style="thin">
          <color theme="0"/>
        </left>
        <right style="thin">
          <color theme="0"/>
        </right>
        <top/>
        <bottom/>
      </border>
      <protection locked="0" hidden="0"/>
    </dxf>
    <dxf>
      <font>
        <color rgb="FFFF0000"/>
      </font>
    </dxf>
    <dxf>
      <font>
        <color rgb="FFFF0000"/>
      </font>
    </dxf>
    <dxf>
      <font>
        <color rgb="FFFF0000"/>
      </font>
    </dxf>
    <dxf>
      <font>
        <color theme="0"/>
      </font>
      <fill>
        <patternFill>
          <bgColor rgb="FFFF0000"/>
        </patternFill>
      </fill>
    </dxf>
    <dxf>
      <font>
        <color theme="0"/>
      </font>
      <fill>
        <patternFill>
          <bgColor rgb="FFFF0000"/>
        </patternFill>
      </fill>
    </dxf>
    <dxf>
      <font>
        <color rgb="FF00B050"/>
      </font>
      <fill>
        <patternFill patternType="solid">
          <bgColor theme="0" tint="-4.9989318521683403E-2"/>
        </patternFill>
      </fill>
    </dxf>
    <dxf>
      <font>
        <color rgb="FFFF0000"/>
      </font>
      <fill>
        <patternFill patternType="solid">
          <bgColor theme="0" tint="-4.9989318521683403E-2"/>
        </patternFill>
      </fill>
    </dxf>
    <dxf>
      <font>
        <color auto="1"/>
      </font>
      <fill>
        <patternFill patternType="solid">
          <bgColor theme="0" tint="-4.9989318521683403E-2"/>
        </patternFill>
      </fill>
    </dxf>
    <dxf>
      <font>
        <color rgb="FF00B050"/>
      </font>
      <fill>
        <patternFill patternType="solid">
          <bgColor theme="0" tint="-4.9989318521683403E-2"/>
        </patternFill>
      </fill>
    </dxf>
    <dxf>
      <font>
        <color rgb="FFFF0000"/>
      </font>
      <fill>
        <patternFill patternType="solid">
          <bgColor theme="0" tint="-4.9989318521683403E-2"/>
        </patternFill>
      </fill>
    </dxf>
    <dxf>
      <font>
        <color auto="1"/>
      </font>
      <fill>
        <patternFill patternType="solid">
          <bgColor theme="0" tint="-4.9989318521683403E-2"/>
        </patternFill>
      </fill>
    </dxf>
    <dxf>
      <font>
        <color rgb="FF00B050"/>
      </font>
      <fill>
        <patternFill patternType="solid">
          <bgColor theme="0" tint="-4.9989318521683403E-2"/>
        </patternFill>
      </fill>
    </dxf>
    <dxf>
      <font>
        <color rgb="FFFF0000"/>
      </font>
      <fill>
        <patternFill patternType="solid">
          <bgColor theme="0" tint="-4.9989318521683403E-2"/>
        </patternFill>
      </fill>
    </dxf>
    <dxf>
      <font>
        <color auto="1"/>
      </font>
      <fill>
        <patternFill patternType="solid">
          <bgColor theme="0" tint="-4.9989318521683403E-2"/>
        </patternFill>
      </fill>
    </dxf>
    <dxf>
      <font>
        <color theme="0"/>
      </font>
      <fill>
        <patternFill>
          <bgColor rgb="FF00B050"/>
        </patternFill>
      </fill>
    </dxf>
    <dxf>
      <font>
        <color theme="0"/>
      </font>
      <fill>
        <patternFill>
          <bgColor rgb="FFFF0000"/>
        </patternFill>
      </fill>
    </dxf>
    <dxf>
      <fill>
        <patternFill>
          <bgColor theme="1"/>
        </patternFill>
      </fill>
    </dxf>
    <dxf>
      <font>
        <color theme="0" tint="-0.14996795556505021"/>
      </font>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hyperlink" Target="#Monitor!B10"/><Relationship Id="rId18" Type="http://schemas.openxmlformats.org/officeDocument/2006/relationships/hyperlink" Target="#Monitor!B15"/><Relationship Id="rId3" Type="http://schemas.openxmlformats.org/officeDocument/2006/relationships/hyperlink" Target="#'Read me'!C10"/><Relationship Id="rId21" Type="http://schemas.openxmlformats.org/officeDocument/2006/relationships/hyperlink" Target="#Monitor!B18"/><Relationship Id="rId7" Type="http://schemas.openxmlformats.org/officeDocument/2006/relationships/image" Target="../media/image4.png"/><Relationship Id="rId12" Type="http://schemas.openxmlformats.org/officeDocument/2006/relationships/hyperlink" Target="#Monitor!B9"/><Relationship Id="rId17" Type="http://schemas.openxmlformats.org/officeDocument/2006/relationships/hyperlink" Target="#Monitor!B14"/><Relationship Id="rId2" Type="http://schemas.microsoft.com/office/2007/relationships/hdphoto" Target="../media/hdphoto1.wdp"/><Relationship Id="rId16" Type="http://schemas.openxmlformats.org/officeDocument/2006/relationships/hyperlink" Target="#Monitor!B13"/><Relationship Id="rId20" Type="http://schemas.openxmlformats.org/officeDocument/2006/relationships/hyperlink" Target="#Monitor!B17"/><Relationship Id="rId1" Type="http://schemas.openxmlformats.org/officeDocument/2006/relationships/image" Target="../media/image1.png"/><Relationship Id="rId6" Type="http://schemas.openxmlformats.org/officeDocument/2006/relationships/hyperlink" Target="#Monitor!B5"/><Relationship Id="rId11" Type="http://schemas.openxmlformats.org/officeDocument/2006/relationships/hyperlink" Target="#Monitor!B8"/><Relationship Id="rId5" Type="http://schemas.openxmlformats.org/officeDocument/2006/relationships/image" Target="../media/image3.png"/><Relationship Id="rId15" Type="http://schemas.openxmlformats.org/officeDocument/2006/relationships/hyperlink" Target="#Monitor!B12"/><Relationship Id="rId10" Type="http://schemas.openxmlformats.org/officeDocument/2006/relationships/hyperlink" Target="#Monitor!B7"/><Relationship Id="rId19" Type="http://schemas.openxmlformats.org/officeDocument/2006/relationships/hyperlink" Target="#Monitor!B16"/><Relationship Id="rId4" Type="http://schemas.openxmlformats.org/officeDocument/2006/relationships/image" Target="../media/image2.png"/><Relationship Id="rId9" Type="http://schemas.openxmlformats.org/officeDocument/2006/relationships/hyperlink" Target="#Monitor!B6"/><Relationship Id="rId14" Type="http://schemas.openxmlformats.org/officeDocument/2006/relationships/hyperlink" Target="#Monitor!B11"/><Relationship Id="rId22" Type="http://schemas.openxmlformats.org/officeDocument/2006/relationships/hyperlink" Target="#Monitor!B19"/></Relationships>
</file>

<file path=xl/drawings/_rels/drawing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hyperlink" Target="#'FX Rates'!B6"/></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hyperlink" Target="#'FX Rates'!B6"/></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47625</xdr:rowOff>
    </xdr:from>
    <xdr:to>
      <xdr:col>1</xdr:col>
      <xdr:colOff>417322</xdr:colOff>
      <xdr:row>2</xdr:row>
      <xdr:rowOff>9525</xdr:rowOff>
    </xdr:to>
    <xdr:pic macro="[0]!Update_Rates_2015_12_10">
      <xdr:nvPicPr>
        <xdr:cNvPr id="2" name="Grafik 1" descr="https://encrypted-tbn2.gstatic.com/images?q=tbn:ANd9GcQBHYtNUDFPISV7vwenJa32-NykqcuDq1H574B-ghoFWFVYE_9vWQ"/>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333375" y="47625"/>
          <a:ext cx="398272"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885825</xdr:colOff>
      <xdr:row>0</xdr:row>
      <xdr:rowOff>19050</xdr:rowOff>
    </xdr:from>
    <xdr:to>
      <xdr:col>9</xdr:col>
      <xdr:colOff>1285425</xdr:colOff>
      <xdr:row>1</xdr:row>
      <xdr:rowOff>180525</xdr:rowOff>
    </xdr:to>
    <xdr:pic>
      <xdr:nvPicPr>
        <xdr:cNvPr id="3" name="Grafik 2">
          <a:hlinkClick xmlns:r="http://schemas.openxmlformats.org/officeDocument/2006/relationships" r:id="rId3" tooltip="Read me"/>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220325" y="19050"/>
          <a:ext cx="399600" cy="399600"/>
        </a:xfrm>
        <a:prstGeom prst="rect">
          <a:avLst/>
        </a:prstGeom>
      </xdr:spPr>
    </xdr:pic>
    <xdr:clientData/>
  </xdr:twoCellAnchor>
  <xdr:twoCellAnchor editAs="oneCell">
    <xdr:from>
      <xdr:col>1</xdr:col>
      <xdr:colOff>19050</xdr:colOff>
      <xdr:row>3</xdr:row>
      <xdr:rowOff>9525</xdr:rowOff>
    </xdr:from>
    <xdr:to>
      <xdr:col>1</xdr:col>
      <xdr:colOff>386250</xdr:colOff>
      <xdr:row>3</xdr:row>
      <xdr:rowOff>376725</xdr:rowOff>
    </xdr:to>
    <xdr:pic macro="[0]!Update_and_freeze_Web_Query_one_by_one_XXX">
      <xdr:nvPicPr>
        <xdr:cNvPr id="4" name="Grafik 3"/>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333375" y="533400"/>
          <a:ext cx="367200" cy="367200"/>
        </a:xfrm>
        <a:prstGeom prst="rect">
          <a:avLst/>
        </a:prstGeom>
      </xdr:spPr>
    </xdr:pic>
    <xdr:clientData/>
  </xdr:twoCellAnchor>
  <xdr:twoCellAnchor>
    <xdr:from>
      <xdr:col>1</xdr:col>
      <xdr:colOff>590550</xdr:colOff>
      <xdr:row>0</xdr:row>
      <xdr:rowOff>57150</xdr:rowOff>
    </xdr:from>
    <xdr:to>
      <xdr:col>1</xdr:col>
      <xdr:colOff>950550</xdr:colOff>
      <xdr:row>1</xdr:row>
      <xdr:rowOff>179025</xdr:rowOff>
    </xdr:to>
    <xdr:sp macro="[0]!Copy_Percent" textlink="">
      <xdr:nvSpPr>
        <xdr:cNvPr id="5" name="Abgerundetes Rechteck 4"/>
        <xdr:cNvSpPr/>
      </xdr:nvSpPr>
      <xdr:spPr>
        <a:xfrm>
          <a:off x="904875" y="57150"/>
          <a:ext cx="360000" cy="360000"/>
        </a:xfrm>
        <a:prstGeom prst="roundRect">
          <a:avLst/>
        </a:prstGeom>
        <a:solidFill>
          <a:schemeClr val="bg1">
            <a:lumMod val="5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AT" sz="1100">
              <a:solidFill>
                <a:schemeClr val="bg1"/>
              </a:solidFill>
              <a:latin typeface="Calibri Light" panose="020F0302020204030204" pitchFamily="34" charset="0"/>
            </a:rPr>
            <a:t>%</a:t>
          </a:r>
        </a:p>
      </xdr:txBody>
    </xdr:sp>
    <xdr:clientData/>
  </xdr:twoCellAnchor>
  <xdr:twoCellAnchor>
    <xdr:from>
      <xdr:col>1</xdr:col>
      <xdr:colOff>590550</xdr:colOff>
      <xdr:row>3</xdr:row>
      <xdr:rowOff>9525</xdr:rowOff>
    </xdr:from>
    <xdr:to>
      <xdr:col>1</xdr:col>
      <xdr:colOff>950550</xdr:colOff>
      <xdr:row>3</xdr:row>
      <xdr:rowOff>369525</xdr:rowOff>
    </xdr:to>
    <xdr:sp macro="[0]!Copy_Numbers" textlink="">
      <xdr:nvSpPr>
        <xdr:cNvPr id="6" name="Abgerundetes Rechteck 5"/>
        <xdr:cNvSpPr/>
      </xdr:nvSpPr>
      <xdr:spPr>
        <a:xfrm>
          <a:off x="904875" y="533400"/>
          <a:ext cx="360000" cy="360000"/>
        </a:xfrm>
        <a:prstGeom prst="roundRect">
          <a:avLst/>
        </a:prstGeom>
        <a:solidFill>
          <a:schemeClr val="tx2">
            <a:lumMod val="60000"/>
            <a:lumOff val="4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lang="de-AT" sz="1100">
              <a:solidFill>
                <a:schemeClr val="bg1"/>
              </a:solidFill>
              <a:latin typeface="Calibri Light" panose="020F0302020204030204" pitchFamily="34" charset="0"/>
            </a:rPr>
            <a:t>0.0</a:t>
          </a:r>
        </a:p>
      </xdr:txBody>
    </xdr:sp>
    <xdr:clientData/>
  </xdr:twoCellAnchor>
  <xdr:twoCellAnchor editAs="absolute">
    <xdr:from>
      <xdr:col>3</xdr:col>
      <xdr:colOff>904876</xdr:colOff>
      <xdr:row>20</xdr:row>
      <xdr:rowOff>19050</xdr:rowOff>
    </xdr:from>
    <xdr:to>
      <xdr:col>3</xdr:col>
      <xdr:colOff>1228876</xdr:colOff>
      <xdr:row>22</xdr:row>
      <xdr:rowOff>47775</xdr:rowOff>
    </xdr:to>
    <xdr:pic>
      <xdr:nvPicPr>
        <xdr:cNvPr id="7" name="Grafik 6">
          <a:hlinkClick xmlns:r="http://schemas.openxmlformats.org/officeDocument/2006/relationships" r:id="rId6" tooltip="Monitor"/>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3714751" y="4648200"/>
          <a:ext cx="324000" cy="324000"/>
        </a:xfrm>
        <a:prstGeom prst="rect">
          <a:avLst/>
        </a:prstGeom>
      </xdr:spPr>
    </xdr:pic>
    <xdr:clientData fPrintsWithSheet="0"/>
  </xdr:twoCellAnchor>
  <xdr:twoCellAnchor editAs="absolute">
    <xdr:from>
      <xdr:col>6</xdr:col>
      <xdr:colOff>923925</xdr:colOff>
      <xdr:row>20</xdr:row>
      <xdr:rowOff>19050</xdr:rowOff>
    </xdr:from>
    <xdr:to>
      <xdr:col>6</xdr:col>
      <xdr:colOff>1247925</xdr:colOff>
      <xdr:row>22</xdr:row>
      <xdr:rowOff>47775</xdr:rowOff>
    </xdr:to>
    <xdr:pic>
      <xdr:nvPicPr>
        <xdr:cNvPr id="8" name="Grafik 7">
          <a:hlinkClick xmlns:r="http://schemas.openxmlformats.org/officeDocument/2006/relationships" r:id="rId6" tooltip="Monitor"/>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7648575" y="4648200"/>
          <a:ext cx="324000" cy="324000"/>
        </a:xfrm>
        <a:prstGeom prst="rect">
          <a:avLst/>
        </a:prstGeom>
      </xdr:spPr>
    </xdr:pic>
    <xdr:clientData fPrintsWithSheet="0"/>
  </xdr:twoCellAnchor>
  <xdr:twoCellAnchor editAs="oneCell">
    <xdr:from>
      <xdr:col>0</xdr:col>
      <xdr:colOff>66676</xdr:colOff>
      <xdr:row>5</xdr:row>
      <xdr:rowOff>38100</xdr:rowOff>
    </xdr:from>
    <xdr:to>
      <xdr:col>0</xdr:col>
      <xdr:colOff>272848</xdr:colOff>
      <xdr:row>6</xdr:row>
      <xdr:rowOff>6147</xdr:rowOff>
    </xdr:to>
    <xdr:pic>
      <xdr:nvPicPr>
        <xdr:cNvPr id="9" name="Grafik 8">
          <a:hlinkClick xmlns:r="http://schemas.openxmlformats.org/officeDocument/2006/relationships" r:id="rId6" tooltip="CCY"/>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66676" y="1095375"/>
          <a:ext cx="206172" cy="206172"/>
        </a:xfrm>
        <a:prstGeom prst="rect">
          <a:avLst/>
        </a:prstGeom>
      </xdr:spPr>
    </xdr:pic>
    <xdr:clientData/>
  </xdr:twoCellAnchor>
  <xdr:oneCellAnchor>
    <xdr:from>
      <xdr:col>0</xdr:col>
      <xdr:colOff>66676</xdr:colOff>
      <xdr:row>6</xdr:row>
      <xdr:rowOff>38100</xdr:rowOff>
    </xdr:from>
    <xdr:ext cx="206172" cy="206172"/>
    <xdr:pic>
      <xdr:nvPicPr>
        <xdr:cNvPr id="24" name="Grafik 23">
          <a:hlinkClick xmlns:r="http://schemas.openxmlformats.org/officeDocument/2006/relationships" r:id="rId9" tooltip="CCY"/>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66676" y="1095375"/>
          <a:ext cx="206172" cy="206172"/>
        </a:xfrm>
        <a:prstGeom prst="rect">
          <a:avLst/>
        </a:prstGeom>
      </xdr:spPr>
    </xdr:pic>
    <xdr:clientData/>
  </xdr:oneCellAnchor>
  <xdr:oneCellAnchor>
    <xdr:from>
      <xdr:col>0</xdr:col>
      <xdr:colOff>66676</xdr:colOff>
      <xdr:row>7</xdr:row>
      <xdr:rowOff>38100</xdr:rowOff>
    </xdr:from>
    <xdr:ext cx="206172" cy="206172"/>
    <xdr:pic>
      <xdr:nvPicPr>
        <xdr:cNvPr id="25" name="Grafik 24">
          <a:hlinkClick xmlns:r="http://schemas.openxmlformats.org/officeDocument/2006/relationships" r:id="rId10" tooltip="CCY"/>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66676" y="1095375"/>
          <a:ext cx="206172" cy="206172"/>
        </a:xfrm>
        <a:prstGeom prst="rect">
          <a:avLst/>
        </a:prstGeom>
      </xdr:spPr>
    </xdr:pic>
    <xdr:clientData/>
  </xdr:oneCellAnchor>
  <xdr:oneCellAnchor>
    <xdr:from>
      <xdr:col>0</xdr:col>
      <xdr:colOff>66676</xdr:colOff>
      <xdr:row>8</xdr:row>
      <xdr:rowOff>38100</xdr:rowOff>
    </xdr:from>
    <xdr:ext cx="206172" cy="206172"/>
    <xdr:pic>
      <xdr:nvPicPr>
        <xdr:cNvPr id="26" name="Grafik 25">
          <a:hlinkClick xmlns:r="http://schemas.openxmlformats.org/officeDocument/2006/relationships" r:id="rId11" tooltip="CCY"/>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66676" y="1095375"/>
          <a:ext cx="206172" cy="206172"/>
        </a:xfrm>
        <a:prstGeom prst="rect">
          <a:avLst/>
        </a:prstGeom>
      </xdr:spPr>
    </xdr:pic>
    <xdr:clientData/>
  </xdr:oneCellAnchor>
  <xdr:oneCellAnchor>
    <xdr:from>
      <xdr:col>0</xdr:col>
      <xdr:colOff>66676</xdr:colOff>
      <xdr:row>9</xdr:row>
      <xdr:rowOff>38100</xdr:rowOff>
    </xdr:from>
    <xdr:ext cx="206172" cy="206172"/>
    <xdr:pic>
      <xdr:nvPicPr>
        <xdr:cNvPr id="27" name="Grafik 26">
          <a:hlinkClick xmlns:r="http://schemas.openxmlformats.org/officeDocument/2006/relationships" r:id="rId12" tooltip="CCY"/>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66676" y="1095375"/>
          <a:ext cx="206172" cy="206172"/>
        </a:xfrm>
        <a:prstGeom prst="rect">
          <a:avLst/>
        </a:prstGeom>
      </xdr:spPr>
    </xdr:pic>
    <xdr:clientData/>
  </xdr:oneCellAnchor>
  <xdr:oneCellAnchor>
    <xdr:from>
      <xdr:col>0</xdr:col>
      <xdr:colOff>66676</xdr:colOff>
      <xdr:row>10</xdr:row>
      <xdr:rowOff>38100</xdr:rowOff>
    </xdr:from>
    <xdr:ext cx="206172" cy="206172"/>
    <xdr:pic>
      <xdr:nvPicPr>
        <xdr:cNvPr id="28" name="Grafik 27">
          <a:hlinkClick xmlns:r="http://schemas.openxmlformats.org/officeDocument/2006/relationships" r:id="rId13" tooltip="CCY"/>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66676" y="1095375"/>
          <a:ext cx="206172" cy="206172"/>
        </a:xfrm>
        <a:prstGeom prst="rect">
          <a:avLst/>
        </a:prstGeom>
      </xdr:spPr>
    </xdr:pic>
    <xdr:clientData/>
  </xdr:oneCellAnchor>
  <xdr:oneCellAnchor>
    <xdr:from>
      <xdr:col>0</xdr:col>
      <xdr:colOff>66676</xdr:colOff>
      <xdr:row>11</xdr:row>
      <xdr:rowOff>38100</xdr:rowOff>
    </xdr:from>
    <xdr:ext cx="206172" cy="206172"/>
    <xdr:pic>
      <xdr:nvPicPr>
        <xdr:cNvPr id="29" name="Grafik 28">
          <a:hlinkClick xmlns:r="http://schemas.openxmlformats.org/officeDocument/2006/relationships" r:id="rId14" tooltip="CCY"/>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66676" y="1095375"/>
          <a:ext cx="206172" cy="206172"/>
        </a:xfrm>
        <a:prstGeom prst="rect">
          <a:avLst/>
        </a:prstGeom>
      </xdr:spPr>
    </xdr:pic>
    <xdr:clientData/>
  </xdr:oneCellAnchor>
  <xdr:oneCellAnchor>
    <xdr:from>
      <xdr:col>0</xdr:col>
      <xdr:colOff>66676</xdr:colOff>
      <xdr:row>12</xdr:row>
      <xdr:rowOff>38100</xdr:rowOff>
    </xdr:from>
    <xdr:ext cx="206172" cy="206172"/>
    <xdr:pic>
      <xdr:nvPicPr>
        <xdr:cNvPr id="30" name="Grafik 29">
          <a:hlinkClick xmlns:r="http://schemas.openxmlformats.org/officeDocument/2006/relationships" r:id="rId15" tooltip="CCY"/>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66676" y="1095375"/>
          <a:ext cx="206172" cy="206172"/>
        </a:xfrm>
        <a:prstGeom prst="rect">
          <a:avLst/>
        </a:prstGeom>
      </xdr:spPr>
    </xdr:pic>
    <xdr:clientData/>
  </xdr:oneCellAnchor>
  <xdr:oneCellAnchor>
    <xdr:from>
      <xdr:col>0</xdr:col>
      <xdr:colOff>66676</xdr:colOff>
      <xdr:row>13</xdr:row>
      <xdr:rowOff>38100</xdr:rowOff>
    </xdr:from>
    <xdr:ext cx="206172" cy="206172"/>
    <xdr:pic>
      <xdr:nvPicPr>
        <xdr:cNvPr id="31" name="Grafik 30">
          <a:hlinkClick xmlns:r="http://schemas.openxmlformats.org/officeDocument/2006/relationships" r:id="rId16" tooltip="CCY"/>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66676" y="1095375"/>
          <a:ext cx="206172" cy="206172"/>
        </a:xfrm>
        <a:prstGeom prst="rect">
          <a:avLst/>
        </a:prstGeom>
      </xdr:spPr>
    </xdr:pic>
    <xdr:clientData/>
  </xdr:oneCellAnchor>
  <xdr:oneCellAnchor>
    <xdr:from>
      <xdr:col>0</xdr:col>
      <xdr:colOff>66676</xdr:colOff>
      <xdr:row>14</xdr:row>
      <xdr:rowOff>38100</xdr:rowOff>
    </xdr:from>
    <xdr:ext cx="206172" cy="206172"/>
    <xdr:pic>
      <xdr:nvPicPr>
        <xdr:cNvPr id="32" name="Grafik 31">
          <a:hlinkClick xmlns:r="http://schemas.openxmlformats.org/officeDocument/2006/relationships" r:id="rId17" tooltip="CCY"/>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66676" y="1095375"/>
          <a:ext cx="206172" cy="206172"/>
        </a:xfrm>
        <a:prstGeom prst="rect">
          <a:avLst/>
        </a:prstGeom>
      </xdr:spPr>
    </xdr:pic>
    <xdr:clientData/>
  </xdr:oneCellAnchor>
  <xdr:oneCellAnchor>
    <xdr:from>
      <xdr:col>0</xdr:col>
      <xdr:colOff>66676</xdr:colOff>
      <xdr:row>15</xdr:row>
      <xdr:rowOff>38100</xdr:rowOff>
    </xdr:from>
    <xdr:ext cx="206172" cy="206172"/>
    <xdr:pic>
      <xdr:nvPicPr>
        <xdr:cNvPr id="33" name="Grafik 32">
          <a:hlinkClick xmlns:r="http://schemas.openxmlformats.org/officeDocument/2006/relationships" r:id="rId18" tooltip="CCY"/>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66676" y="1095375"/>
          <a:ext cx="206172" cy="206172"/>
        </a:xfrm>
        <a:prstGeom prst="rect">
          <a:avLst/>
        </a:prstGeom>
      </xdr:spPr>
    </xdr:pic>
    <xdr:clientData/>
  </xdr:oneCellAnchor>
  <xdr:oneCellAnchor>
    <xdr:from>
      <xdr:col>0</xdr:col>
      <xdr:colOff>66676</xdr:colOff>
      <xdr:row>16</xdr:row>
      <xdr:rowOff>38100</xdr:rowOff>
    </xdr:from>
    <xdr:ext cx="206172" cy="206172"/>
    <xdr:pic>
      <xdr:nvPicPr>
        <xdr:cNvPr id="34" name="Grafik 33">
          <a:hlinkClick xmlns:r="http://schemas.openxmlformats.org/officeDocument/2006/relationships" r:id="rId19" tooltip="CCY"/>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66676" y="1095375"/>
          <a:ext cx="206172" cy="206172"/>
        </a:xfrm>
        <a:prstGeom prst="rect">
          <a:avLst/>
        </a:prstGeom>
      </xdr:spPr>
    </xdr:pic>
    <xdr:clientData/>
  </xdr:oneCellAnchor>
  <xdr:oneCellAnchor>
    <xdr:from>
      <xdr:col>0</xdr:col>
      <xdr:colOff>66676</xdr:colOff>
      <xdr:row>17</xdr:row>
      <xdr:rowOff>38100</xdr:rowOff>
    </xdr:from>
    <xdr:ext cx="206172" cy="206172"/>
    <xdr:pic>
      <xdr:nvPicPr>
        <xdr:cNvPr id="35" name="Grafik 34">
          <a:hlinkClick xmlns:r="http://schemas.openxmlformats.org/officeDocument/2006/relationships" r:id="rId20" tooltip="CCY"/>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66676" y="1095375"/>
          <a:ext cx="206172" cy="206172"/>
        </a:xfrm>
        <a:prstGeom prst="rect">
          <a:avLst/>
        </a:prstGeom>
      </xdr:spPr>
    </xdr:pic>
    <xdr:clientData/>
  </xdr:oneCellAnchor>
  <xdr:oneCellAnchor>
    <xdr:from>
      <xdr:col>0</xdr:col>
      <xdr:colOff>66676</xdr:colOff>
      <xdr:row>18</xdr:row>
      <xdr:rowOff>38100</xdr:rowOff>
    </xdr:from>
    <xdr:ext cx="206172" cy="206172"/>
    <xdr:pic>
      <xdr:nvPicPr>
        <xdr:cNvPr id="36" name="Grafik 35">
          <a:hlinkClick xmlns:r="http://schemas.openxmlformats.org/officeDocument/2006/relationships" r:id="rId21" tooltip="CCY"/>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66676" y="1095375"/>
          <a:ext cx="206172" cy="206172"/>
        </a:xfrm>
        <a:prstGeom prst="rect">
          <a:avLst/>
        </a:prstGeom>
      </xdr:spPr>
    </xdr:pic>
    <xdr:clientData/>
  </xdr:oneCellAnchor>
  <xdr:oneCellAnchor>
    <xdr:from>
      <xdr:col>0</xdr:col>
      <xdr:colOff>66676</xdr:colOff>
      <xdr:row>19</xdr:row>
      <xdr:rowOff>38100</xdr:rowOff>
    </xdr:from>
    <xdr:ext cx="206172" cy="206172"/>
    <xdr:pic>
      <xdr:nvPicPr>
        <xdr:cNvPr id="37" name="Grafik 36">
          <a:hlinkClick xmlns:r="http://schemas.openxmlformats.org/officeDocument/2006/relationships" r:id="rId22" tooltip="CCY"/>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66676" y="1095375"/>
          <a:ext cx="206172" cy="20617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absolute">
    <xdr:from>
      <xdr:col>1</xdr:col>
      <xdr:colOff>19050</xdr:colOff>
      <xdr:row>1</xdr:row>
      <xdr:rowOff>180975</xdr:rowOff>
    </xdr:from>
    <xdr:to>
      <xdr:col>1</xdr:col>
      <xdr:colOff>418650</xdr:colOff>
      <xdr:row>3</xdr:row>
      <xdr:rowOff>9075</xdr:rowOff>
    </xdr:to>
    <xdr:pic>
      <xdr:nvPicPr>
        <xdr:cNvPr id="2" name="Grafik 1">
          <a:hlinkClick xmlns:r="http://schemas.openxmlformats.org/officeDocument/2006/relationships" r:id="rId1" tooltip="FX Rates"/>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6700" y="209550"/>
          <a:ext cx="399600" cy="399600"/>
        </a:xfrm>
        <a:prstGeom prst="rect">
          <a:avLst/>
        </a:prstGeom>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1</xdr:col>
      <xdr:colOff>85725</xdr:colOff>
      <xdr:row>0</xdr:row>
      <xdr:rowOff>66675</xdr:rowOff>
    </xdr:from>
    <xdr:to>
      <xdr:col>1</xdr:col>
      <xdr:colOff>485325</xdr:colOff>
      <xdr:row>2</xdr:row>
      <xdr:rowOff>85275</xdr:rowOff>
    </xdr:to>
    <xdr:pic>
      <xdr:nvPicPr>
        <xdr:cNvPr id="2" name="Grafik 1">
          <a:hlinkClick xmlns:r="http://schemas.openxmlformats.org/officeDocument/2006/relationships" r:id="rId1" tooltip="FX Rates"/>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66725" y="66675"/>
          <a:ext cx="399600" cy="399600"/>
        </a:xfrm>
        <a:prstGeom prst="rect">
          <a:avLst/>
        </a:prstGeom>
      </xdr:spPr>
    </xdr:pic>
    <xdr:clientData fPrintsWithSheet="0"/>
  </xdr:twoCellAnchor>
  <xdr:twoCellAnchor>
    <xdr:from>
      <xdr:col>1</xdr:col>
      <xdr:colOff>0</xdr:colOff>
      <xdr:row>3</xdr:row>
      <xdr:rowOff>0</xdr:rowOff>
    </xdr:from>
    <xdr:to>
      <xdr:col>8</xdr:col>
      <xdr:colOff>0</xdr:colOff>
      <xdr:row>41</xdr:row>
      <xdr:rowOff>133350</xdr:rowOff>
    </xdr:to>
    <xdr:sp macro="" textlink="">
      <xdr:nvSpPr>
        <xdr:cNvPr id="3" name="Textfeld 2"/>
        <xdr:cNvSpPr txBox="1"/>
      </xdr:nvSpPr>
      <xdr:spPr>
        <a:xfrm>
          <a:off x="381000" y="571500"/>
          <a:ext cx="5334000" cy="7372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200">
              <a:latin typeface="Calibri Light" panose="020F0302020204030204" pitchFamily="34" charset="0"/>
            </a:rPr>
            <a:t>The Treamo-FX-Rates-tool</a:t>
          </a:r>
          <a:r>
            <a:rPr lang="de-AT" sz="1200" baseline="0">
              <a:latin typeface="Calibri Light" panose="020F0302020204030204" pitchFamily="34" charset="0"/>
            </a:rPr>
            <a:t> retrieves exchange rates from https://openexchangerates.org/ </a:t>
          </a:r>
          <a:r>
            <a:rPr lang="de-AT" sz="1200">
              <a:latin typeface="Calibri Light" panose="020F0302020204030204" pitchFamily="34" charset="0"/>
            </a:rPr>
            <a:t>-</a:t>
          </a:r>
          <a:r>
            <a:rPr lang="de-AT" sz="1200" baseline="0">
              <a:latin typeface="Calibri Light" panose="020F0302020204030204" pitchFamily="34" charset="0"/>
            </a:rPr>
            <a:t> Treamo does not undertake any responsibility with regard to the rates provided by this website nor regarding the functionality of this tool.</a:t>
          </a:r>
        </a:p>
        <a:p>
          <a:endParaRPr lang="de-AT" sz="1200" baseline="0">
            <a:latin typeface="Calibri Light" panose="020F0302020204030204" pitchFamily="34" charset="0"/>
          </a:endParaRPr>
        </a:p>
        <a:p>
          <a:r>
            <a:rPr lang="de-AT" sz="1200" baseline="0">
              <a:solidFill>
                <a:srgbClr val="7030A0"/>
              </a:solidFill>
              <a:latin typeface="Calibri Light" panose="020F0302020204030204" pitchFamily="34" charset="0"/>
            </a:rPr>
            <a:t>How does it work?</a:t>
          </a:r>
        </a:p>
        <a:p>
          <a:endParaRPr lang="de-AT" sz="1200" baseline="0">
            <a:latin typeface="Calibri Light" panose="020F0302020204030204" pitchFamily="34" charset="0"/>
          </a:endParaRPr>
        </a:p>
        <a:p>
          <a:r>
            <a:rPr lang="de-AT" sz="1200" baseline="0">
              <a:latin typeface="Calibri Light" panose="020F0302020204030204" pitchFamily="34" charset="0"/>
            </a:rPr>
            <a:t>1. Select your base currency in cell D2 from the drop down-list or by entering the respective ISO-code.</a:t>
          </a:r>
        </a:p>
        <a:p>
          <a:endParaRPr lang="de-AT" sz="1200" baseline="0">
            <a:latin typeface="Calibri Light" panose="020F0302020204030204" pitchFamily="34" charset="0"/>
          </a:endParaRPr>
        </a:p>
        <a:p>
          <a:r>
            <a:rPr lang="de-AT" sz="1200" baseline="0">
              <a:latin typeface="Calibri Light" panose="020F0302020204030204" pitchFamily="34" charset="0"/>
            </a:rPr>
            <a:t>2. You can select up to 15 different currencies for which you want to retrieve exchange rates. </a:t>
          </a:r>
        </a:p>
        <a:p>
          <a:endParaRPr lang="de-AT" sz="1200" baseline="0">
            <a:latin typeface="Calibri Light" panose="020F0302020204030204" pitchFamily="34" charset="0"/>
          </a:endParaRPr>
        </a:p>
        <a:p>
          <a:r>
            <a:rPr lang="de-AT" sz="1200" baseline="0">
              <a:latin typeface="Calibri Light" panose="020F0302020204030204" pitchFamily="34" charset="0"/>
            </a:rPr>
            <a:t>3. If you want to use the cross rates-section, select the preferred currencies from the drop down-lists or enter the respective ISO-codes in the light-grey cells.</a:t>
          </a:r>
        </a:p>
        <a:p>
          <a:endParaRPr lang="de-AT" sz="1200" baseline="0">
            <a:latin typeface="Calibri Light" panose="020F0302020204030204" pitchFamily="34" charset="0"/>
          </a:endParaRPr>
        </a:p>
        <a:p>
          <a:r>
            <a:rPr lang="de-AT" sz="1200" baseline="0">
              <a:latin typeface="Calibri Light" panose="020F0302020204030204" pitchFamily="34" charset="0"/>
            </a:rPr>
            <a:t>4. Should you want to use the cheat sheet, just select the respective currency and enter the amount that you wish to convert.</a:t>
          </a:r>
        </a:p>
        <a:p>
          <a:endParaRPr lang="de-AT" sz="1200" baseline="0">
            <a:latin typeface="Calibri Light" panose="020F0302020204030204" pitchFamily="34" charset="0"/>
          </a:endParaRPr>
        </a:p>
        <a:p>
          <a:r>
            <a:rPr lang="de-AT" sz="1200" baseline="0">
              <a:latin typeface="Calibri Light" panose="020F0302020204030204" pitchFamily="34" charset="0"/>
            </a:rPr>
            <a:t>Updated rates will be available every five minutes. To update the rates, just click on the 'Update' icon. All FX rates (and consequently cross rates) are calculated using rates vs. Euro. Conditionally formatted cells (column 'Change') will indicate whether rates have risen or fallen.</a:t>
          </a:r>
        </a:p>
        <a:p>
          <a:endParaRPr lang="de-AT" sz="1200" baseline="0">
            <a:latin typeface="Calibri Light" panose="020F0302020204030204" pitchFamily="34" charset="0"/>
          </a:endParaRPr>
        </a:p>
        <a:p>
          <a:r>
            <a:rPr lang="de-AT" sz="1200" baseline="0">
              <a:latin typeface="Calibri Light" panose="020F0302020204030204" pitchFamily="34" charset="0"/>
            </a:rPr>
            <a:t>Use the 'monitor' to set alarms and see if a rate rises or falls higher or lower than the thresholds you have defined (absolute rates, deviation in %) - deviations will always be calculated vs. frozen rates.</a:t>
          </a:r>
        </a:p>
        <a:p>
          <a:endParaRPr lang="de-AT" sz="1200" baseline="0">
            <a:latin typeface="Calibri Light" panose="020F0302020204030204" pitchFamily="34" charset="0"/>
          </a:endParaRPr>
        </a:p>
        <a:p>
          <a:r>
            <a:rPr lang="de-AT" sz="1200" baseline="0">
              <a:latin typeface="Calibri Light" panose="020F0302020204030204" pitchFamily="34" charset="0"/>
            </a:rPr>
            <a:t>You can also 'freeze' rates (e.g. in the morning) by clicking at the snowflake. You will then also see the changes compared with the current rates. </a:t>
          </a:r>
        </a:p>
        <a:p>
          <a:endParaRPr lang="de-AT" sz="1200" baseline="0">
            <a:latin typeface="Calibri Light" panose="020F0302020204030204" pitchFamily="34" charset="0"/>
          </a:endParaRPr>
        </a:p>
        <a:p>
          <a:pPr algn="ctr"/>
          <a:r>
            <a:rPr lang="de-AT" sz="1200" baseline="0">
              <a:latin typeface="Calibri Light" panose="020F0302020204030204" pitchFamily="34" charset="0"/>
            </a:rPr>
            <a:t>Should you have any questions, please contact </a:t>
          </a:r>
        </a:p>
        <a:p>
          <a:pPr algn="ctr"/>
          <a:r>
            <a:rPr lang="de-AT" sz="1200" baseline="0">
              <a:latin typeface="Calibri Light" panose="020F0302020204030204" pitchFamily="34" charset="0"/>
            </a:rPr>
            <a:t>office@treamo.com</a:t>
          </a:r>
        </a:p>
        <a:p>
          <a:pPr algn="ctr"/>
          <a:r>
            <a:rPr lang="de-AT" sz="1200" baseline="0">
              <a:latin typeface="Calibri Light" panose="020F0302020204030204" pitchFamily="34" charset="0"/>
            </a:rPr>
            <a:t> or call us at</a:t>
          </a:r>
        </a:p>
        <a:p>
          <a:pPr algn="ctr"/>
          <a:r>
            <a:rPr lang="de-AT" sz="1200" baseline="0">
              <a:latin typeface="Calibri Light" panose="020F0302020204030204" pitchFamily="34" charset="0"/>
            </a:rPr>
            <a:t> +43 1 512 22 03</a:t>
          </a:r>
        </a:p>
        <a:p>
          <a:endParaRPr lang="de-AT" sz="1200" baseline="0">
            <a:latin typeface="Calibri Light" panose="020F0302020204030204" pitchFamily="34" charset="0"/>
          </a:endParaRPr>
        </a:p>
        <a:p>
          <a:endParaRPr lang="de-AT" sz="1200" baseline="0">
            <a:latin typeface="Calibri Light" panose="020F0302020204030204" pitchFamily="34" charset="0"/>
          </a:endParaRPr>
        </a:p>
        <a:p>
          <a:endParaRPr lang="de-AT" sz="1200" baseline="0">
            <a:latin typeface="Calibri Light" panose="020F0302020204030204" pitchFamily="34" charset="0"/>
          </a:endParaRPr>
        </a:p>
        <a:p>
          <a:endParaRPr lang="de-AT" sz="1200">
            <a:latin typeface="Calibri Light" panose="020F0302020204030204" pitchFamily="34" charset="0"/>
          </a:endParaRPr>
        </a:p>
      </xdr:txBody>
    </xdr:sp>
    <xdr:clientData/>
  </xdr:twoCellAnchor>
  <xdr:twoCellAnchor editAs="absolute">
    <xdr:from>
      <xdr:col>1</xdr:col>
      <xdr:colOff>561975</xdr:colOff>
      <xdr:row>0</xdr:row>
      <xdr:rowOff>28575</xdr:rowOff>
    </xdr:from>
    <xdr:to>
      <xdr:col>2</xdr:col>
      <xdr:colOff>257175</xdr:colOff>
      <xdr:row>2</xdr:row>
      <xdr:rowOff>104775</xdr:rowOff>
    </xdr:to>
    <xdr:pic macro="[0]!Print_report">
      <xdr:nvPicPr>
        <xdr:cNvPr id="4" name="Grafik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42975" y="28575"/>
          <a:ext cx="457200" cy="457200"/>
        </a:xfrm>
        <a:prstGeom prst="rect">
          <a:avLst/>
        </a:prstGeom>
      </xdr:spPr>
    </xdr:pic>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rbeitsordner\Business\EMIR\EMIRate\Kunden\Oldendorff\Oldendorff-EMIRate-Import-Trades-V8-TRepor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
      <sheetName val="FX"/>
      <sheetName val="IR"/>
      <sheetName val="Trade_CO"/>
      <sheetName val="Trade_FX"/>
      <sheetName val="Trade_IR"/>
      <sheetName val="Parameters"/>
      <sheetName val="Counterparty"/>
      <sheetName val="Products"/>
      <sheetName val="Threshold Report"/>
      <sheetName val="Clearing Threshold History"/>
      <sheetName val="Rates"/>
      <sheetName val="Queries"/>
      <sheetName val="Rate manual"/>
      <sheetName val="Rates Import Neu"/>
      <sheetName val="Rates Import"/>
    </sheetNames>
    <sheetDataSet>
      <sheetData sheetId="0">
        <row r="9">
          <cell r="D9" t="str">
            <v>529900K4XAVA1SRSCM81</v>
          </cell>
        </row>
        <row r="11">
          <cell r="D11">
            <v>42348</v>
          </cell>
        </row>
      </sheetData>
      <sheetData sheetId="1" refreshError="1"/>
      <sheetData sheetId="2" refreshError="1"/>
      <sheetData sheetId="3" refreshError="1"/>
      <sheetData sheetId="4" refreshError="1"/>
      <sheetData sheetId="5" refreshError="1"/>
      <sheetData sheetId="6" refreshError="1"/>
      <sheetData sheetId="7">
        <row r="2">
          <cell r="L2">
            <v>0.375</v>
          </cell>
          <cell r="M2">
            <v>0.5</v>
          </cell>
          <cell r="N2">
            <v>0.58333333333333337</v>
          </cell>
          <cell r="Q2">
            <v>0</v>
          </cell>
          <cell r="R2">
            <v>0</v>
          </cell>
          <cell r="S2">
            <v>0</v>
          </cell>
          <cell r="T2">
            <v>0</v>
          </cell>
        </row>
        <row r="3">
          <cell r="Q3" t="str">
            <v>D:\</v>
          </cell>
          <cell r="R3" t="str">
            <v>D:\Arbeitsordner\Business\EMIR\EMIRate\Kunden\Oldendorff\Import Files</v>
          </cell>
          <cell r="S3" t="str">
            <v>D:\Arbeitsordner\Business\EMIR\EMIRate\Kunden\Oldendorff\Source Files</v>
          </cell>
          <cell r="T3" t="str">
            <v>D:\Arbeitsordner\Business\EMIR\EMIRate\Kunden\Oldendorff\Threshold Report</v>
          </cell>
        </row>
        <row r="4">
          <cell r="Q4" t="str">
            <v>Y:\</v>
          </cell>
          <cell r="R4" t="str">
            <v>Y:\Desktop\Client Tests\Oldendorff\Import Files</v>
          </cell>
          <cell r="S4" t="str">
            <v>Y:\Desktop\Client Tests\Oldendorff\Source Files</v>
          </cell>
          <cell r="T4" t="str">
            <v>D:\Oldendorff\Threshold Report</v>
          </cell>
        </row>
        <row r="5">
          <cell r="L5" t="b">
            <v>1</v>
          </cell>
          <cell r="Q5" t="str">
            <v>D:\</v>
          </cell>
          <cell r="R5" t="str">
            <v>\\FILESERVER\Consulting\Z-Consulting aktuell\Oldendorff\Import Files</v>
          </cell>
          <cell r="S5" t="str">
            <v>\\FILESERVER\Consulting\Z-Consulting aktuell\Oldendorff\Source Files</v>
          </cell>
          <cell r="T5" t="str">
            <v>\\FILESERVER\Consulting\Z-Consulting aktuell\Oldendorff\Threshold Report</v>
          </cell>
        </row>
        <row r="6">
          <cell r="Q6" t="str">
            <v>C:\</v>
          </cell>
          <cell r="R6" t="str">
            <v>C:\Users\pw\Desktop</v>
          </cell>
          <cell r="S6" t="str">
            <v>D:\Oldendorff\Sourcefile</v>
          </cell>
          <cell r="T6">
            <v>0</v>
          </cell>
        </row>
        <row r="7">
          <cell r="Q7" t="str">
            <v>\\FILESERVER\</v>
          </cell>
          <cell r="R7" t="str">
            <v>D:\Oldendorff\Importfile</v>
          </cell>
          <cell r="S7">
            <v>0</v>
          </cell>
          <cell r="T7">
            <v>0</v>
          </cell>
        </row>
        <row r="8">
          <cell r="Q8">
            <v>0</v>
          </cell>
          <cell r="R8">
            <v>0</v>
          </cell>
          <cell r="S8">
            <v>0</v>
          </cell>
          <cell r="T8">
            <v>0</v>
          </cell>
        </row>
        <row r="9">
          <cell r="Q9">
            <v>0</v>
          </cell>
          <cell r="R9">
            <v>0</v>
          </cell>
          <cell r="S9">
            <v>0</v>
          </cell>
          <cell r="T9">
            <v>0</v>
          </cell>
        </row>
      </sheetData>
      <sheetData sheetId="8" refreshError="1"/>
      <sheetData sheetId="9" refreshError="1"/>
      <sheetData sheetId="10" refreshError="1"/>
      <sheetData sheetId="11">
        <row r="1">
          <cell r="T1">
            <v>1</v>
          </cell>
        </row>
      </sheetData>
      <sheetData sheetId="12" refreshError="1"/>
      <sheetData sheetId="13">
        <row r="3">
          <cell r="E3">
            <v>570431844.56081784</v>
          </cell>
          <cell r="F3">
            <v>1905</v>
          </cell>
        </row>
        <row r="4">
          <cell r="E4">
            <v>0</v>
          </cell>
          <cell r="F4">
            <v>0</v>
          </cell>
        </row>
        <row r="5">
          <cell r="E5">
            <v>0</v>
          </cell>
          <cell r="F5">
            <v>0</v>
          </cell>
        </row>
        <row r="42">
          <cell r="M42" t="e">
            <v>#N/A</v>
          </cell>
          <cell r="O42" t="e">
            <v>#N/A</v>
          </cell>
          <cell r="Q42" t="e">
            <v>#N/A</v>
          </cell>
        </row>
        <row r="43">
          <cell r="M43" t="e">
            <v>#N/A</v>
          </cell>
          <cell r="O43" t="e">
            <v>#N/A</v>
          </cell>
          <cell r="Q43" t="e">
            <v>#N/A</v>
          </cell>
        </row>
      </sheetData>
      <sheetData sheetId="14" refreshError="1"/>
      <sheetData sheetId="15"/>
      <sheetData sheetId="16" refreshError="1"/>
    </sheetDataSet>
  </externalBook>
</externalLink>
</file>

<file path=xl/queryTables/queryTable1.xml><?xml version="1.0" encoding="utf-8"?>
<queryTable xmlns="http://schemas.openxmlformats.org/spreadsheetml/2006/main" name="exchange-rates.php?key=b17f9452d3604856be859f8197fdab7a&amp;base=USD" connectionId="1" autoFormatId="16" applyNumberFormats="0" applyBorderFormats="0" applyFontFormats="1" applyPatternFormats="1" applyAlignmentFormats="0" applyWidthHeightFormats="0"/>
</file>

<file path=xl/tables/table1.xml><?xml version="1.0" encoding="utf-8"?>
<table xmlns="http://schemas.openxmlformats.org/spreadsheetml/2006/main" id="1" name="Rates" displayName="Rates" ref="A1:F199" totalsRowShown="0" headerRowDxfId="7" dataDxfId="6">
  <autoFilter ref="A1:F199"/>
  <tableColumns count="6">
    <tableColumn id="1" name="CCY" dataDxfId="5">
      <calculatedColumnFormula>IF('Rates Import'!A9="","",'Rates Import'!A9)</calculatedColumnFormula>
    </tableColumn>
    <tableColumn id="2" name="CCY Name" dataDxfId="4">
      <calculatedColumnFormula>IF(Rates[[#This Row],[CCY]]="","",VLOOKUP(Rates[[#This Row],[CCY]],CCYs!A:B,2,FALSE))</calculatedColumnFormula>
    </tableColumn>
    <tableColumn id="3" name="Rate vs. EUR" dataDxfId="3">
      <calculatedColumnFormula>IF(Rates[[#This Row],[CCY]]="","",VLOOKUP(Rates[[#This Row],[CCY]],'Rates Import'!A:B,2,FALSE))</calculatedColumnFormula>
    </tableColumn>
    <tableColumn id="4" name="Date / Time UTC" dataDxfId="2">
      <calculatedColumnFormula>+'Rates Import'!B7</calculatedColumnFormula>
    </tableColumn>
    <tableColumn id="6" name="Date" dataDxfId="1">
      <calculatedColumnFormula>IF(Rates[[#This Row],[CCY]]="","",+'Rates Import'!C7)</calculatedColumnFormula>
    </tableColumn>
    <tableColumn id="5" name="Time" dataDxfId="0">
      <calculatedColumnFormula>IF(Rates[[#This Row],[CCY]]="","",+'Rates Import'!F7)</calculatedColumnFormula>
    </tableColumn>
  </tableColumns>
  <tableStyleInfo name="TableStyleMedium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autoPageBreaks="0"/>
  </sheetPr>
  <dimension ref="A1:AC61"/>
  <sheetViews>
    <sheetView showGridLines="0" tabSelected="1" zoomScaleNormal="100" workbookViewId="0">
      <selection activeCell="B6" sqref="B6"/>
    </sheetView>
  </sheetViews>
  <sheetFormatPr baseColWidth="10" defaultColWidth="0" defaultRowHeight="15" customHeight="1" zeroHeight="1"/>
  <cols>
    <col min="1" max="1" width="4.7109375" style="5" customWidth="1"/>
    <col min="2" max="2" width="17.85546875" style="5" customWidth="1"/>
    <col min="3" max="10" width="19.5703125" style="5" customWidth="1"/>
    <col min="11" max="11" width="4.85546875" style="5" customWidth="1"/>
    <col min="12" max="12" width="18.140625" style="15" hidden="1"/>
    <col min="13" max="13" width="13.42578125" style="15" hidden="1"/>
    <col min="14" max="17" width="15.7109375" style="15" hidden="1"/>
    <col min="18" max="19" width="11.42578125" style="15" hidden="1"/>
    <col min="20" max="20" width="11.42578125" style="16" hidden="1"/>
    <col min="21" max="23" width="11.42578125" style="15" hidden="1"/>
    <col min="24" max="24" width="9.85546875" style="15" hidden="1"/>
    <col min="25" max="25" width="11.42578125" style="15" hidden="1"/>
    <col min="26" max="29" width="15.7109375" style="15" hidden="1"/>
    <col min="30" max="16384" width="11.42578125" style="15" hidden="1"/>
  </cols>
  <sheetData>
    <row r="1" spans="1:29" ht="18.75" customHeight="1">
      <c r="C1" s="19" t="s">
        <v>161</v>
      </c>
      <c r="D1" s="19"/>
      <c r="E1" s="19"/>
      <c r="F1" s="19"/>
      <c r="G1" s="19"/>
      <c r="H1" s="19"/>
      <c r="I1" s="19"/>
      <c r="J1" s="19"/>
      <c r="M1" s="92" t="s">
        <v>185</v>
      </c>
      <c r="N1" s="92" t="s">
        <v>186</v>
      </c>
      <c r="S1" s="44">
        <v>0</v>
      </c>
    </row>
    <row r="2" spans="1:29" ht="15.75">
      <c r="C2" s="116" t="s">
        <v>160</v>
      </c>
      <c r="D2" s="118"/>
      <c r="E2" s="117" t="s">
        <v>124</v>
      </c>
      <c r="F2" s="20"/>
      <c r="G2" s="21" t="s">
        <v>162</v>
      </c>
      <c r="H2" s="22" t="s">
        <v>127</v>
      </c>
      <c r="I2" s="23">
        <v>4.1666666666666664E-2</v>
      </c>
      <c r="J2" s="13" t="s">
        <v>126</v>
      </c>
      <c r="O2" s="48"/>
      <c r="S2" s="44">
        <v>4.1666666666666664E-2</v>
      </c>
      <c r="T2" s="49" t="s">
        <v>127</v>
      </c>
    </row>
    <row r="3" spans="1:29" ht="6.75" customHeight="1">
      <c r="M3" s="47"/>
      <c r="S3" s="44">
        <v>8.3333333333333329E-2</v>
      </c>
      <c r="T3" s="49" t="s">
        <v>128</v>
      </c>
    </row>
    <row r="4" spans="1:29" ht="37.5" customHeight="1">
      <c r="B4" s="9"/>
      <c r="C4" s="27" t="str">
        <f>CONCATENATE("Current Rate","          (",$E$2,")")</f>
        <v>Current Rate          (EUR)</v>
      </c>
      <c r="D4" s="27" t="s">
        <v>187</v>
      </c>
      <c r="E4" s="28" t="str">
        <f>CONCATENATE("Last Rate","             (",$E$2,")")</f>
        <v>Last Rate             (EUR)</v>
      </c>
      <c r="F4" s="28" t="str">
        <f>CONCATENATE("Change vs. last","         (",$E$2,")")</f>
        <v>Change vs. last         (EUR)</v>
      </c>
      <c r="G4" s="98" t="str">
        <f>CONCATENATE("Frozen Rate","          (",$E$2,")")</f>
        <v>Frozen Rate          (EUR)</v>
      </c>
      <c r="H4" s="98" t="str">
        <f>CONCATENATE("Change vs. frozen","  (",$E$2,")")</f>
        <v>Change vs. frozen  (EUR)</v>
      </c>
      <c r="I4" s="98" t="s">
        <v>168</v>
      </c>
      <c r="J4" s="29" t="s">
        <v>169</v>
      </c>
      <c r="L4" s="45"/>
      <c r="O4" s="50" t="s">
        <v>164</v>
      </c>
      <c r="P4" s="51" t="s">
        <v>165</v>
      </c>
      <c r="Q4" s="52" t="s">
        <v>166</v>
      </c>
      <c r="R4" s="43"/>
      <c r="S4" s="44">
        <v>0.125</v>
      </c>
      <c r="V4" s="53" t="s">
        <v>2</v>
      </c>
      <c r="W4" s="54" t="s">
        <v>167</v>
      </c>
      <c r="X4" s="54" t="s">
        <v>125</v>
      </c>
      <c r="Z4" s="69" t="s">
        <v>170</v>
      </c>
      <c r="AA4" s="69"/>
      <c r="AB4" s="69" t="s">
        <v>171</v>
      </c>
      <c r="AC4" s="69"/>
    </row>
    <row r="5" spans="1:29" ht="5.0999999999999996" customHeight="1">
      <c r="I5" s="11"/>
      <c r="R5" s="43"/>
      <c r="S5" s="44">
        <v>0.16666666666666699</v>
      </c>
      <c r="W5" s="55"/>
    </row>
    <row r="6" spans="1:29" s="17" customFormat="1" ht="18.75">
      <c r="A6" s="7"/>
      <c r="B6" s="93" t="s">
        <v>52</v>
      </c>
      <c r="C6" s="101">
        <f>IF($B6="","",VLOOKUP('FX Rates'!$B6,Rates[[#All],[CCY]:[Rate vs. EUR]],3,FALSE)/VLOOKUP($E$2,Rates[[#All],[CCY]:[Rate vs. EUR]],3,FALSE))</f>
        <v>1.5687549999999999</v>
      </c>
      <c r="D6" s="119">
        <f>IF(B6="","",1/C6)</f>
        <v>0.63744816749588051</v>
      </c>
      <c r="E6" s="102">
        <f t="shared" ref="E6:E20" si="0">IF(B6="","",+N6)</f>
        <v>1.5687549999999999</v>
      </c>
      <c r="F6" s="99">
        <f>IF($B6="","",+$C6-$N6)</f>
        <v>0</v>
      </c>
      <c r="G6" s="103">
        <f>IF(B6="","",+O6)</f>
        <v>1.5687549999999999</v>
      </c>
      <c r="H6" s="99">
        <f>IF($B6="","",$C6-$G6)</f>
        <v>0</v>
      </c>
      <c r="I6" s="104">
        <f>IF(B6="","",+Q6)</f>
        <v>43159.875</v>
      </c>
      <c r="J6" s="105">
        <f>IF(B6="","",V6)</f>
        <v>43159.875</v>
      </c>
      <c r="K6" s="7"/>
      <c r="M6" s="25" t="s">
        <v>52</v>
      </c>
      <c r="N6" s="56">
        <v>1.5687549999999999</v>
      </c>
      <c r="O6" s="141">
        <v>1.5687549999999999</v>
      </c>
      <c r="P6" s="56">
        <f>+C6-O6</f>
        <v>0</v>
      </c>
      <c r="Q6" s="142">
        <v>43159.875</v>
      </c>
      <c r="R6" s="43"/>
      <c r="S6" s="44">
        <v>0.20833333333333401</v>
      </c>
      <c r="T6" s="57"/>
      <c r="V6" s="58">
        <f>IF($B6="","",IF($H$2="+",VLOOKUP($B6,Rates!$A:$F,5,FALSE)+$I$2+X6,VLOOKUP($B6,Rates!$A:$F,4,FALSE)-$I$2+X6))</f>
        <v>43159.875</v>
      </c>
      <c r="W6" s="59">
        <f>IF($B6="","",X6+$I$2)</f>
        <v>0.875</v>
      </c>
      <c r="X6" s="60">
        <f>IF($B6="","",'Rates Import'!$F$7)</f>
        <v>0.83333333333333337</v>
      </c>
      <c r="Z6" s="99">
        <f>IF($B6="","",+$C6-$N6)</f>
        <v>0</v>
      </c>
      <c r="AA6" s="100">
        <f>IF($B6="","",(+$C6-$N6)/$E6)</f>
        <v>0</v>
      </c>
      <c r="AB6" s="99">
        <f>IF($B6="","",$C6-$G6)</f>
        <v>0</v>
      </c>
      <c r="AC6" s="100">
        <f>IF($B6="","",($C6-$G6)/$G6)</f>
        <v>0</v>
      </c>
    </row>
    <row r="7" spans="1:29" s="17" customFormat="1" ht="18.75">
      <c r="A7" s="7"/>
      <c r="B7" s="93" t="s">
        <v>56</v>
      </c>
      <c r="C7" s="101">
        <f>IF($B7="","",VLOOKUP('FX Rates'!$B7,Rates[[#All],[CCY]:[Rate vs. EUR]],3,FALSE)/VLOOKUP($E$2,Rates[[#All],[CCY]:[Rate vs. EUR]],3,FALSE))</f>
        <v>7.7314670000000003</v>
      </c>
      <c r="D7" s="119">
        <f t="shared" ref="D7:D20" si="1">IF(B7="","",1/C7)</f>
        <v>0.12934155962898114</v>
      </c>
      <c r="E7" s="102">
        <f t="shared" si="0"/>
        <v>7.7314670000000003</v>
      </c>
      <c r="F7" s="99">
        <f t="shared" ref="F7:F20" si="2">IF($B7="","",+$C7-$N7)</f>
        <v>0</v>
      </c>
      <c r="G7" s="103">
        <f t="shared" ref="G7:G20" si="3">IF(B7="","",+O7)</f>
        <v>7.7314670000000003</v>
      </c>
      <c r="H7" s="99">
        <f t="shared" ref="H7:H20" si="4">IF($B7="","",$C7-$G7)</f>
        <v>0</v>
      </c>
      <c r="I7" s="104">
        <f t="shared" ref="I7:I20" si="5">IF(B7="","",+Q7)</f>
        <v>43159.875</v>
      </c>
      <c r="J7" s="105">
        <f t="shared" ref="J7:J20" si="6">IF(B7="","",V7)</f>
        <v>43159.875</v>
      </c>
      <c r="K7" s="7"/>
      <c r="L7" s="43"/>
      <c r="M7" s="25" t="s">
        <v>56</v>
      </c>
      <c r="N7" s="61">
        <v>7.7314670000000003</v>
      </c>
      <c r="O7" s="141">
        <v>7.7314670000000003</v>
      </c>
      <c r="P7" s="61">
        <f t="shared" ref="P7:P20" si="7">+C7-O7</f>
        <v>0</v>
      </c>
      <c r="Q7" s="142">
        <v>43159.875</v>
      </c>
      <c r="R7" s="43"/>
      <c r="S7" s="44">
        <v>0.25</v>
      </c>
      <c r="T7" s="57"/>
      <c r="V7" s="62">
        <f>IF($B7="","",IF($H$2="+",VLOOKUP($B7,Rates!$A:$F,5,FALSE)+$I$2+X7,VLOOKUP($B7,Rates!$A:$F,4,FALSE)-$I$2+X7))</f>
        <v>43159.875</v>
      </c>
      <c r="W7" s="63">
        <f t="shared" ref="W7:W20" si="8">IF($B7="","",X7+$I$2)</f>
        <v>0.875</v>
      </c>
      <c r="X7" s="64">
        <f>IF($B7="","",'Rates Import'!$F$7)</f>
        <v>0.83333333333333337</v>
      </c>
      <c r="Z7" s="99">
        <f t="shared" ref="Z7:Z20" si="9">IF($B7="","",+$C7-$N7)</f>
        <v>0</v>
      </c>
      <c r="AA7" s="100">
        <f t="shared" ref="AA7:AA20" si="10">IF($B7="","",(+$C7-$N7)/$E7)</f>
        <v>0</v>
      </c>
      <c r="AB7" s="99">
        <f t="shared" ref="AB7:AB20" si="11">IF($B7="","",$C7-$G7)</f>
        <v>0</v>
      </c>
      <c r="AC7" s="100">
        <f t="shared" ref="AC7:AC20" si="12">IF($B7="","",($C7-$G7)/$G7)</f>
        <v>0</v>
      </c>
    </row>
    <row r="8" spans="1:29" s="17" customFormat="1" ht="18.75">
      <c r="A8" s="7"/>
      <c r="B8" s="93" t="s">
        <v>17</v>
      </c>
      <c r="C8" s="101">
        <f>IF($B8="","",VLOOKUP('FX Rates'!$B8,Rates[[#All],[CCY]:[Rate vs. EUR]],3,FALSE)/VLOOKUP($E$2,Rates[[#All],[CCY]:[Rate vs. EUR]],3,FALSE))</f>
        <v>1.151913</v>
      </c>
      <c r="D8" s="119">
        <f t="shared" si="1"/>
        <v>0.86812111678572945</v>
      </c>
      <c r="E8" s="102">
        <f t="shared" si="0"/>
        <v>1.151913</v>
      </c>
      <c r="F8" s="99">
        <f t="shared" si="2"/>
        <v>0</v>
      </c>
      <c r="G8" s="103">
        <f t="shared" si="3"/>
        <v>1.151913</v>
      </c>
      <c r="H8" s="99">
        <f t="shared" si="4"/>
        <v>0</v>
      </c>
      <c r="I8" s="104">
        <f t="shared" si="5"/>
        <v>43159.875</v>
      </c>
      <c r="J8" s="105">
        <f t="shared" si="6"/>
        <v>43159.875</v>
      </c>
      <c r="K8" s="7"/>
      <c r="L8" s="43"/>
      <c r="M8" s="25" t="s">
        <v>17</v>
      </c>
      <c r="N8" s="61">
        <v>1.151913</v>
      </c>
      <c r="O8" s="141">
        <v>1.151913</v>
      </c>
      <c r="P8" s="61">
        <f t="shared" si="7"/>
        <v>0</v>
      </c>
      <c r="Q8" s="142">
        <v>43159.875</v>
      </c>
      <c r="R8" s="43"/>
      <c r="S8" s="44">
        <v>0.29166666666666702</v>
      </c>
      <c r="T8" s="57"/>
      <c r="V8" s="62">
        <f>IF($B8="","",IF($H$2="+",VLOOKUP($B8,Rates!$A:$F,5,FALSE)+$I$2+X8,VLOOKUP($B8,Rates!$A:$F,4,FALSE)-$I$2+X8))</f>
        <v>43159.875</v>
      </c>
      <c r="W8" s="63">
        <f t="shared" si="8"/>
        <v>0.875</v>
      </c>
      <c r="X8" s="64">
        <f>IF($B8="","",'Rates Import'!$F$7)</f>
        <v>0.83333333333333337</v>
      </c>
      <c r="Z8" s="99">
        <f t="shared" si="9"/>
        <v>0</v>
      </c>
      <c r="AA8" s="100">
        <f t="shared" si="10"/>
        <v>0</v>
      </c>
      <c r="AB8" s="99">
        <f t="shared" si="11"/>
        <v>0</v>
      </c>
      <c r="AC8" s="100">
        <f t="shared" si="12"/>
        <v>0</v>
      </c>
    </row>
    <row r="9" spans="1:29" s="17" customFormat="1" ht="18.75">
      <c r="A9" s="7"/>
      <c r="B9" s="93" t="s">
        <v>19</v>
      </c>
      <c r="C9" s="101">
        <f>IF($B9="","",VLOOKUP('FX Rates'!$B9,Rates[[#All],[CCY]:[Rate vs. EUR]],3,FALSE)/VLOOKUP($E$2,Rates[[#All],[CCY]:[Rate vs. EUR]],3,FALSE))</f>
        <v>25.408248</v>
      </c>
      <c r="D9" s="119">
        <f t="shared" si="1"/>
        <v>3.9357298464656042E-2</v>
      </c>
      <c r="E9" s="102">
        <f t="shared" si="0"/>
        <v>25.408248</v>
      </c>
      <c r="F9" s="99">
        <f t="shared" si="2"/>
        <v>0</v>
      </c>
      <c r="G9" s="103">
        <f t="shared" si="3"/>
        <v>25.408248</v>
      </c>
      <c r="H9" s="99">
        <f t="shared" si="4"/>
        <v>0</v>
      </c>
      <c r="I9" s="104">
        <f t="shared" si="5"/>
        <v>43159.875</v>
      </c>
      <c r="J9" s="105">
        <f t="shared" si="6"/>
        <v>43159.875</v>
      </c>
      <c r="K9" s="7"/>
      <c r="L9" s="43"/>
      <c r="M9" s="25" t="s">
        <v>19</v>
      </c>
      <c r="N9" s="61">
        <v>25.408248</v>
      </c>
      <c r="O9" s="141">
        <v>25.408248</v>
      </c>
      <c r="P9" s="61">
        <f t="shared" si="7"/>
        <v>0</v>
      </c>
      <c r="Q9" s="142">
        <v>43159.875</v>
      </c>
      <c r="R9" s="43"/>
      <c r="S9" s="44">
        <v>0.33333333333333398</v>
      </c>
      <c r="T9" s="57"/>
      <c r="V9" s="62">
        <f>IF($B9="","",IF($H$2="+",VLOOKUP($B9,Rates!$A:$F,5,FALSE)+$I$2+X9,VLOOKUP($B9,Rates!$A:$F,4,FALSE)-$I$2+X9))</f>
        <v>43159.875</v>
      </c>
      <c r="W9" s="63">
        <f t="shared" si="8"/>
        <v>0.875</v>
      </c>
      <c r="X9" s="64">
        <f>IF($B9="","",'Rates Import'!$F$7)</f>
        <v>0.83333333333333337</v>
      </c>
      <c r="Z9" s="99">
        <f t="shared" si="9"/>
        <v>0</v>
      </c>
      <c r="AA9" s="100">
        <f t="shared" si="10"/>
        <v>0</v>
      </c>
      <c r="AB9" s="99">
        <f t="shared" si="11"/>
        <v>0</v>
      </c>
      <c r="AC9" s="100">
        <f t="shared" si="12"/>
        <v>0</v>
      </c>
    </row>
    <row r="10" spans="1:29" s="17" customFormat="1" ht="18.75">
      <c r="A10" s="7"/>
      <c r="B10" s="93" t="s">
        <v>6</v>
      </c>
      <c r="C10" s="101">
        <f>IF($B10="","",VLOOKUP('FX Rates'!$B10,Rates[[#All],[CCY]:[Rate vs. EUR]],3,FALSE)/VLOOKUP($E$2,Rates[[#All],[CCY]:[Rate vs. EUR]],3,FALSE))</f>
        <v>7.4462200000000003</v>
      </c>
      <c r="D10" s="119">
        <f t="shared" si="1"/>
        <v>0.1342963275326273</v>
      </c>
      <c r="E10" s="102">
        <f t="shared" si="0"/>
        <v>7.4462200000000003</v>
      </c>
      <c r="F10" s="99">
        <f t="shared" si="2"/>
        <v>0</v>
      </c>
      <c r="G10" s="103">
        <f t="shared" si="3"/>
        <v>7.4462200000000003</v>
      </c>
      <c r="H10" s="99">
        <f t="shared" si="4"/>
        <v>0</v>
      </c>
      <c r="I10" s="104">
        <f t="shared" si="5"/>
        <v>43159.875</v>
      </c>
      <c r="J10" s="105">
        <f t="shared" si="6"/>
        <v>43159.875</v>
      </c>
      <c r="K10" s="7"/>
      <c r="L10" s="43"/>
      <c r="M10" s="25" t="s">
        <v>6</v>
      </c>
      <c r="N10" s="61">
        <v>7.4462200000000003</v>
      </c>
      <c r="O10" s="141">
        <v>7.4462200000000003</v>
      </c>
      <c r="P10" s="61">
        <f t="shared" si="7"/>
        <v>0</v>
      </c>
      <c r="Q10" s="142">
        <v>43159.875</v>
      </c>
      <c r="R10" s="43"/>
      <c r="S10" s="44">
        <v>0.375</v>
      </c>
      <c r="T10" s="57"/>
      <c r="V10" s="62">
        <f>IF($B10="","",IF($H$2="+",VLOOKUP($B10,Rates!$A:$F,5,FALSE)+$I$2+X10,VLOOKUP($B10,Rates!$A:$F,4,FALSE)-$I$2+X10))</f>
        <v>43159.875</v>
      </c>
      <c r="W10" s="63">
        <f t="shared" si="8"/>
        <v>0.875</v>
      </c>
      <c r="X10" s="64">
        <f>IF($B10="","",'Rates Import'!$F$7)</f>
        <v>0.83333333333333337</v>
      </c>
      <c r="Z10" s="99">
        <f t="shared" si="9"/>
        <v>0</v>
      </c>
      <c r="AA10" s="100">
        <f t="shared" si="10"/>
        <v>0</v>
      </c>
      <c r="AB10" s="99">
        <f t="shared" si="11"/>
        <v>0</v>
      </c>
      <c r="AC10" s="100">
        <f t="shared" si="12"/>
        <v>0</v>
      </c>
    </row>
    <row r="11" spans="1:29" s="17" customFormat="1" ht="18.75">
      <c r="A11" s="7"/>
      <c r="B11" s="93" t="s">
        <v>4</v>
      </c>
      <c r="C11" s="101">
        <f>IF($B11="","",VLOOKUP('FX Rates'!$B11,Rates[[#All],[CCY]:[Rate vs. EUR]],3,FALSE)/VLOOKUP($E$2,Rates[[#All],[CCY]:[Rate vs. EUR]],3,FALSE))</f>
        <v>0.88617900000000005</v>
      </c>
      <c r="D11" s="119">
        <f t="shared" si="1"/>
        <v>1.1284401909772179</v>
      </c>
      <c r="E11" s="102">
        <f t="shared" si="0"/>
        <v>0.88617900000000005</v>
      </c>
      <c r="F11" s="99">
        <f t="shared" si="2"/>
        <v>0</v>
      </c>
      <c r="G11" s="103">
        <f t="shared" si="3"/>
        <v>0.88617900000000005</v>
      </c>
      <c r="H11" s="99">
        <f t="shared" si="4"/>
        <v>0</v>
      </c>
      <c r="I11" s="104">
        <f t="shared" si="5"/>
        <v>43159.875</v>
      </c>
      <c r="J11" s="105">
        <f t="shared" si="6"/>
        <v>43159.875</v>
      </c>
      <c r="K11" s="7"/>
      <c r="L11" s="43"/>
      <c r="M11" s="25" t="s">
        <v>4</v>
      </c>
      <c r="N11" s="61">
        <v>0.88617900000000005</v>
      </c>
      <c r="O11" s="141">
        <v>0.88617900000000005</v>
      </c>
      <c r="P11" s="61">
        <f t="shared" si="7"/>
        <v>0</v>
      </c>
      <c r="Q11" s="142">
        <v>43159.875</v>
      </c>
      <c r="R11" s="43"/>
      <c r="S11" s="44">
        <v>0.41666666666666702</v>
      </c>
      <c r="T11" s="57"/>
      <c r="V11" s="62">
        <f>IF($B11="","",IF($H$2="+",VLOOKUP($B11,Rates!$A:$F,5,FALSE)+$I$2+X11,VLOOKUP($B11,Rates!$A:$F,4,FALSE)-$I$2+X11))</f>
        <v>43159.875</v>
      </c>
      <c r="W11" s="63">
        <f t="shared" si="8"/>
        <v>0.875</v>
      </c>
      <c r="X11" s="64">
        <f>IF($B11="","",'Rates Import'!$F$7)</f>
        <v>0.83333333333333337</v>
      </c>
      <c r="Z11" s="99">
        <f t="shared" si="9"/>
        <v>0</v>
      </c>
      <c r="AA11" s="100">
        <f t="shared" si="10"/>
        <v>0</v>
      </c>
      <c r="AB11" s="99">
        <f t="shared" si="11"/>
        <v>0</v>
      </c>
      <c r="AC11" s="100">
        <f t="shared" si="12"/>
        <v>0</v>
      </c>
    </row>
    <row r="12" spans="1:29" s="17" customFormat="1" ht="18.75">
      <c r="A12" s="7"/>
      <c r="B12" s="93" t="s">
        <v>58</v>
      </c>
      <c r="C12" s="101">
        <f>IF($B12="","",VLOOKUP('FX Rates'!$B12,Rates[[#All],[CCY]:[Rate vs. EUR]],3,FALSE)/VLOOKUP($E$2,Rates[[#All],[CCY]:[Rate vs. EUR]],3,FALSE))</f>
        <v>9.5505410000000008</v>
      </c>
      <c r="D12" s="119">
        <f t="shared" si="1"/>
        <v>0.10470611036589444</v>
      </c>
      <c r="E12" s="102">
        <f t="shared" si="0"/>
        <v>9.5505410000000008</v>
      </c>
      <c r="F12" s="99">
        <f t="shared" si="2"/>
        <v>0</v>
      </c>
      <c r="G12" s="103">
        <f t="shared" si="3"/>
        <v>9.5505410000000008</v>
      </c>
      <c r="H12" s="99">
        <f t="shared" si="4"/>
        <v>0</v>
      </c>
      <c r="I12" s="104">
        <f t="shared" si="5"/>
        <v>43159.875</v>
      </c>
      <c r="J12" s="105">
        <f t="shared" si="6"/>
        <v>43159.875</v>
      </c>
      <c r="K12" s="7"/>
      <c r="L12" s="43"/>
      <c r="M12" s="25" t="s">
        <v>58</v>
      </c>
      <c r="N12" s="61">
        <v>9.5505410000000008</v>
      </c>
      <c r="O12" s="141">
        <v>9.5505410000000008</v>
      </c>
      <c r="P12" s="61">
        <f t="shared" si="7"/>
        <v>0</v>
      </c>
      <c r="Q12" s="142">
        <v>43159.875</v>
      </c>
      <c r="R12" s="43"/>
      <c r="S12" s="44">
        <v>0.45833333333333398</v>
      </c>
      <c r="T12" s="57"/>
      <c r="V12" s="62">
        <f>IF($B12="","",IF($H$2="+",VLOOKUP($B12,Rates!$A:$F,5,FALSE)+$I$2+X12,VLOOKUP($B12,Rates!$A:$F,4,FALSE)-$I$2+X12))</f>
        <v>43159.875</v>
      </c>
      <c r="W12" s="63">
        <f t="shared" si="8"/>
        <v>0.875</v>
      </c>
      <c r="X12" s="64">
        <f>IF($B12="","",'Rates Import'!$F$7)</f>
        <v>0.83333333333333337</v>
      </c>
      <c r="Z12" s="99">
        <f t="shared" si="9"/>
        <v>0</v>
      </c>
      <c r="AA12" s="100">
        <f t="shared" si="10"/>
        <v>0</v>
      </c>
      <c r="AB12" s="99">
        <f t="shared" si="11"/>
        <v>0</v>
      </c>
      <c r="AC12" s="100">
        <f t="shared" si="12"/>
        <v>0</v>
      </c>
    </row>
    <row r="13" spans="1:29" s="17" customFormat="1" ht="18.75">
      <c r="A13" s="7"/>
      <c r="B13" s="93" t="s">
        <v>12</v>
      </c>
      <c r="C13" s="101">
        <f>IF($B13="","",VLOOKUP('FX Rates'!$B13,Rates[[#All],[CCY]:[Rate vs. EUR]],3,FALSE)/VLOOKUP($E$2,Rates[[#All],[CCY]:[Rate vs. EUR]],3,FALSE))</f>
        <v>9.6421949999999992</v>
      </c>
      <c r="D13" s="119">
        <f t="shared" si="1"/>
        <v>0.1037108251803661</v>
      </c>
      <c r="E13" s="102">
        <f t="shared" si="0"/>
        <v>9.6421949999999992</v>
      </c>
      <c r="F13" s="99">
        <f t="shared" si="2"/>
        <v>0</v>
      </c>
      <c r="G13" s="103">
        <f t="shared" si="3"/>
        <v>9.6421949999999992</v>
      </c>
      <c r="H13" s="99">
        <f t="shared" si="4"/>
        <v>0</v>
      </c>
      <c r="I13" s="104">
        <f t="shared" si="5"/>
        <v>43159.875</v>
      </c>
      <c r="J13" s="105">
        <f t="shared" si="6"/>
        <v>43159.875</v>
      </c>
      <c r="K13" s="7"/>
      <c r="L13" s="43"/>
      <c r="M13" s="25" t="s">
        <v>12</v>
      </c>
      <c r="N13" s="61">
        <v>9.6421949999999992</v>
      </c>
      <c r="O13" s="141">
        <v>9.6421949999999992</v>
      </c>
      <c r="P13" s="61">
        <f t="shared" si="7"/>
        <v>0</v>
      </c>
      <c r="Q13" s="142">
        <v>43159.875</v>
      </c>
      <c r="R13" s="43"/>
      <c r="S13" s="44">
        <v>0.500000000000001</v>
      </c>
      <c r="T13" s="57"/>
      <c r="V13" s="62">
        <f>IF($B13="","",IF($H$2="+",VLOOKUP($B13,Rates!$A:$F,5,FALSE)+$I$2+X13,VLOOKUP($B13,Rates!$A:$F,4,FALSE)-$I$2+X13))</f>
        <v>43159.875</v>
      </c>
      <c r="W13" s="63">
        <f t="shared" si="8"/>
        <v>0.875</v>
      </c>
      <c r="X13" s="64">
        <f>IF($B13="","",'Rates Import'!$F$7)</f>
        <v>0.83333333333333337</v>
      </c>
      <c r="Z13" s="99">
        <f t="shared" si="9"/>
        <v>0</v>
      </c>
      <c r="AA13" s="100">
        <f t="shared" si="10"/>
        <v>0</v>
      </c>
      <c r="AB13" s="99">
        <f t="shared" si="11"/>
        <v>0</v>
      </c>
      <c r="AC13" s="100">
        <f t="shared" si="12"/>
        <v>0</v>
      </c>
    </row>
    <row r="14" spans="1:29" s="17" customFormat="1" ht="18.75">
      <c r="A14" s="7"/>
      <c r="B14" s="93" t="s">
        <v>69</v>
      </c>
      <c r="C14" s="101">
        <f>IF($B14="","",VLOOKUP('FX Rates'!$B14,Rates[[#All],[CCY]:[Rate vs. EUR]],3,FALSE)/VLOOKUP($E$2,Rates[[#All],[CCY]:[Rate vs. EUR]],3,FALSE))</f>
        <v>1.691549</v>
      </c>
      <c r="D14" s="119">
        <f t="shared" si="1"/>
        <v>0.59117412501795696</v>
      </c>
      <c r="E14" s="102">
        <f t="shared" si="0"/>
        <v>1.691549</v>
      </c>
      <c r="F14" s="99">
        <f t="shared" si="2"/>
        <v>0</v>
      </c>
      <c r="G14" s="103">
        <f t="shared" si="3"/>
        <v>1.691549</v>
      </c>
      <c r="H14" s="99">
        <f t="shared" si="4"/>
        <v>0</v>
      </c>
      <c r="I14" s="104">
        <f t="shared" si="5"/>
        <v>43159.875</v>
      </c>
      <c r="J14" s="105">
        <f t="shared" si="6"/>
        <v>43159.875</v>
      </c>
      <c r="K14" s="7"/>
      <c r="L14" s="43"/>
      <c r="M14" s="25" t="s">
        <v>69</v>
      </c>
      <c r="N14" s="61">
        <v>1.691549</v>
      </c>
      <c r="O14" s="141">
        <v>1.691549</v>
      </c>
      <c r="P14" s="61">
        <f t="shared" si="7"/>
        <v>0</v>
      </c>
      <c r="Q14" s="142">
        <v>43159.875</v>
      </c>
      <c r="R14" s="43"/>
      <c r="S14" s="44">
        <v>0.54166666666666796</v>
      </c>
      <c r="T14" s="57"/>
      <c r="V14" s="62">
        <f>IF($B14="","",IF($H$2="+",VLOOKUP($B14,Rates!$A:$F,5,FALSE)+$I$2+X14,VLOOKUP($B14,Rates!$A:$F,4,FALSE)-$I$2+X14))</f>
        <v>43159.875</v>
      </c>
      <c r="W14" s="63">
        <f t="shared" si="8"/>
        <v>0.875</v>
      </c>
      <c r="X14" s="64">
        <f>IF($B14="","",'Rates Import'!$F$7)</f>
        <v>0.83333333333333337</v>
      </c>
      <c r="Z14" s="99">
        <f t="shared" si="9"/>
        <v>0</v>
      </c>
      <c r="AA14" s="100">
        <f t="shared" si="10"/>
        <v>0</v>
      </c>
      <c r="AB14" s="99">
        <f t="shared" si="11"/>
        <v>0</v>
      </c>
      <c r="AC14" s="100">
        <f t="shared" si="12"/>
        <v>0</v>
      </c>
    </row>
    <row r="15" spans="1:29" s="17" customFormat="1" ht="18.75">
      <c r="A15" s="7"/>
      <c r="B15" s="93" t="s">
        <v>71</v>
      </c>
      <c r="C15" s="101">
        <f>IF($B15="","",VLOOKUP('FX Rates'!$B15,Rates[[#All],[CCY]:[Rate vs. EUR]],3,FALSE)/VLOOKUP($E$2,Rates[[#All],[CCY]:[Rate vs. EUR]],3,FALSE))</f>
        <v>63.514625000000002</v>
      </c>
      <c r="D15" s="119">
        <f t="shared" si="1"/>
        <v>1.5744405323970659E-2</v>
      </c>
      <c r="E15" s="102">
        <f t="shared" si="0"/>
        <v>63.514625000000002</v>
      </c>
      <c r="F15" s="99">
        <f t="shared" si="2"/>
        <v>0</v>
      </c>
      <c r="G15" s="103">
        <f t="shared" si="3"/>
        <v>63.514625000000002</v>
      </c>
      <c r="H15" s="99">
        <f t="shared" si="4"/>
        <v>0</v>
      </c>
      <c r="I15" s="104">
        <f t="shared" si="5"/>
        <v>43159.875</v>
      </c>
      <c r="J15" s="105">
        <f t="shared" si="6"/>
        <v>43159.875</v>
      </c>
      <c r="K15" s="7"/>
      <c r="L15" s="43"/>
      <c r="M15" s="25" t="s">
        <v>71</v>
      </c>
      <c r="N15" s="61">
        <v>63.514625000000002</v>
      </c>
      <c r="O15" s="141">
        <v>63.514625000000002</v>
      </c>
      <c r="P15" s="61">
        <f t="shared" si="7"/>
        <v>0</v>
      </c>
      <c r="Q15" s="142">
        <v>43159.875</v>
      </c>
      <c r="R15" s="43"/>
      <c r="S15" s="44">
        <v>0.58333333333333504</v>
      </c>
      <c r="T15" s="57"/>
      <c r="V15" s="62">
        <f>IF($B15="","",IF($H$2="+",VLOOKUP($B15,Rates!$A:$F,5,FALSE)+$I$2+X15,VLOOKUP($B15,Rates!$A:$F,4,FALSE)-$I$2+X15))</f>
        <v>43159.875</v>
      </c>
      <c r="W15" s="63">
        <f t="shared" si="8"/>
        <v>0.875</v>
      </c>
      <c r="X15" s="64">
        <f>IF($B15="","",'Rates Import'!$F$7)</f>
        <v>0.83333333333333337</v>
      </c>
      <c r="Z15" s="99">
        <f t="shared" si="9"/>
        <v>0</v>
      </c>
      <c r="AA15" s="100">
        <f t="shared" si="10"/>
        <v>0</v>
      </c>
      <c r="AB15" s="99">
        <f t="shared" si="11"/>
        <v>0</v>
      </c>
      <c r="AC15" s="100">
        <f t="shared" si="12"/>
        <v>0</v>
      </c>
    </row>
    <row r="16" spans="1:29" s="17" customFormat="1" ht="18.75">
      <c r="A16" s="7"/>
      <c r="B16" s="93" t="s">
        <v>13</v>
      </c>
      <c r="C16" s="101">
        <f>IF($B16="","",VLOOKUP('FX Rates'!$B16,Rates[[#All],[CCY]:[Rate vs. EUR]],3,FALSE)/VLOOKUP($E$2,Rates[[#All],[CCY]:[Rate vs. EUR]],3,FALSE))</f>
        <v>4.1765379999999999</v>
      </c>
      <c r="D16" s="119">
        <f t="shared" si="1"/>
        <v>0.23943275507130549</v>
      </c>
      <c r="E16" s="102">
        <f t="shared" si="0"/>
        <v>4.1765379999999999</v>
      </c>
      <c r="F16" s="99">
        <f t="shared" si="2"/>
        <v>0</v>
      </c>
      <c r="G16" s="103">
        <f t="shared" si="3"/>
        <v>4.1765379999999999</v>
      </c>
      <c r="H16" s="99">
        <f t="shared" si="4"/>
        <v>0</v>
      </c>
      <c r="I16" s="104">
        <f t="shared" si="5"/>
        <v>43159.875</v>
      </c>
      <c r="J16" s="105">
        <f t="shared" si="6"/>
        <v>43159.875</v>
      </c>
      <c r="K16" s="7"/>
      <c r="L16" s="43"/>
      <c r="M16" s="25" t="s">
        <v>13</v>
      </c>
      <c r="N16" s="61">
        <v>4.1765379999999999</v>
      </c>
      <c r="O16" s="141">
        <v>4.1765379999999999</v>
      </c>
      <c r="P16" s="61">
        <f t="shared" si="7"/>
        <v>0</v>
      </c>
      <c r="Q16" s="142">
        <v>43159.875</v>
      </c>
      <c r="R16" s="43"/>
      <c r="S16" s="44">
        <v>0.625000000000002</v>
      </c>
      <c r="T16" s="57"/>
      <c r="V16" s="62">
        <f>IF($B16="","",IF($H$2="+",VLOOKUP($B16,Rates!$A:$F,5,FALSE)+$I$2+X16,VLOOKUP($B16,Rates!$A:$F,4,FALSE)-$I$2+X16))</f>
        <v>43159.875</v>
      </c>
      <c r="W16" s="63">
        <f t="shared" si="8"/>
        <v>0.875</v>
      </c>
      <c r="X16" s="64">
        <f>IF($B16="","",'Rates Import'!$F$7)</f>
        <v>0.83333333333333337</v>
      </c>
      <c r="Z16" s="99">
        <f t="shared" si="9"/>
        <v>0</v>
      </c>
      <c r="AA16" s="100">
        <f t="shared" si="10"/>
        <v>0</v>
      </c>
      <c r="AB16" s="99">
        <f t="shared" si="11"/>
        <v>0</v>
      </c>
      <c r="AC16" s="100">
        <f t="shared" si="12"/>
        <v>0</v>
      </c>
    </row>
    <row r="17" spans="1:29" s="17" customFormat="1" ht="18.75">
      <c r="A17" s="7"/>
      <c r="B17" s="93" t="s">
        <v>15</v>
      </c>
      <c r="C17" s="101">
        <f>IF($B17="","",VLOOKUP('FX Rates'!$B17,Rates[[#All],[CCY]:[Rate vs. EUR]],3,FALSE)/VLOOKUP($E$2,Rates[[#All],[CCY]:[Rate vs. EUR]],3,FALSE))</f>
        <v>68.696599000000006</v>
      </c>
      <c r="D17" s="119">
        <f t="shared" si="1"/>
        <v>1.4556761390764046E-2</v>
      </c>
      <c r="E17" s="102">
        <f t="shared" si="0"/>
        <v>68.696599000000006</v>
      </c>
      <c r="F17" s="99">
        <f t="shared" si="2"/>
        <v>0</v>
      </c>
      <c r="G17" s="103">
        <f t="shared" si="3"/>
        <v>68.696599000000006</v>
      </c>
      <c r="H17" s="99">
        <f t="shared" si="4"/>
        <v>0</v>
      </c>
      <c r="I17" s="104">
        <f t="shared" si="5"/>
        <v>43159.875</v>
      </c>
      <c r="J17" s="105">
        <f t="shared" si="6"/>
        <v>43159.875</v>
      </c>
      <c r="K17" s="7"/>
      <c r="L17" s="43"/>
      <c r="M17" s="25" t="s">
        <v>15</v>
      </c>
      <c r="N17" s="61">
        <v>68.696599000000006</v>
      </c>
      <c r="O17" s="141">
        <v>68.696599000000006</v>
      </c>
      <c r="P17" s="61">
        <f t="shared" si="7"/>
        <v>0</v>
      </c>
      <c r="Q17" s="142">
        <v>43159.875</v>
      </c>
      <c r="R17" s="43"/>
      <c r="S17" s="44">
        <v>0.66666666666666896</v>
      </c>
      <c r="T17" s="57"/>
      <c r="V17" s="62">
        <f>IF($B17="","",IF($H$2="+",VLOOKUP($B17,Rates!$A:$F,5,FALSE)+$I$2+X17,VLOOKUP($B17,Rates!$A:$F,4,FALSE)-$I$2+X17))</f>
        <v>43159.875</v>
      </c>
      <c r="W17" s="63">
        <f t="shared" si="8"/>
        <v>0.875</v>
      </c>
      <c r="X17" s="64">
        <f>IF($B17="","",'Rates Import'!$F$7)</f>
        <v>0.83333333333333337</v>
      </c>
      <c r="Z17" s="99">
        <f t="shared" si="9"/>
        <v>0</v>
      </c>
      <c r="AA17" s="100">
        <f t="shared" si="10"/>
        <v>0</v>
      </c>
      <c r="AB17" s="99">
        <f t="shared" si="11"/>
        <v>0</v>
      </c>
      <c r="AC17" s="100">
        <f t="shared" si="12"/>
        <v>0</v>
      </c>
    </row>
    <row r="18" spans="1:29" s="17" customFormat="1" ht="18.75">
      <c r="A18" s="7"/>
      <c r="B18" s="93" t="s">
        <v>16</v>
      </c>
      <c r="C18" s="101">
        <f>IF($B18="","",VLOOKUP('FX Rates'!$B18,Rates[[#All],[CCY]:[Rate vs. EUR]],3,FALSE)/VLOOKUP($E$2,Rates[[#All],[CCY]:[Rate vs. EUR]],3,FALSE))</f>
        <v>10.105657000000001</v>
      </c>
      <c r="D18" s="119">
        <f t="shared" si="1"/>
        <v>9.895447668568208E-2</v>
      </c>
      <c r="E18" s="102">
        <f t="shared" si="0"/>
        <v>10.105657000000001</v>
      </c>
      <c r="F18" s="99">
        <f t="shared" si="2"/>
        <v>0</v>
      </c>
      <c r="G18" s="103">
        <f t="shared" si="3"/>
        <v>10.105657000000001</v>
      </c>
      <c r="H18" s="99">
        <f t="shared" si="4"/>
        <v>0</v>
      </c>
      <c r="I18" s="104">
        <f t="shared" si="5"/>
        <v>43159.875</v>
      </c>
      <c r="J18" s="105">
        <f t="shared" si="6"/>
        <v>43159.875</v>
      </c>
      <c r="K18" s="7"/>
      <c r="L18" s="43"/>
      <c r="M18" s="25" t="s">
        <v>16</v>
      </c>
      <c r="N18" s="61">
        <v>10.105657000000001</v>
      </c>
      <c r="O18" s="141">
        <v>10.105657000000001</v>
      </c>
      <c r="P18" s="61">
        <f t="shared" si="7"/>
        <v>0</v>
      </c>
      <c r="Q18" s="142">
        <v>43159.875</v>
      </c>
      <c r="R18" s="43"/>
      <c r="S18" s="44">
        <v>0.70833333333333603</v>
      </c>
      <c r="T18" s="57"/>
      <c r="V18" s="62">
        <f>IF($B18="","",IF($H$2="+",VLOOKUP($B18,Rates!$A:$F,5,FALSE)+$I$2+X18,VLOOKUP($B18,Rates!$A:$F,4,FALSE)-$I$2+X18))</f>
        <v>43159.875</v>
      </c>
      <c r="W18" s="63">
        <f t="shared" si="8"/>
        <v>0.875</v>
      </c>
      <c r="X18" s="64">
        <f>IF($B18="","",'Rates Import'!$F$7)</f>
        <v>0.83333333333333337</v>
      </c>
      <c r="Z18" s="99">
        <f t="shared" si="9"/>
        <v>0</v>
      </c>
      <c r="AA18" s="100">
        <f t="shared" si="10"/>
        <v>0</v>
      </c>
      <c r="AB18" s="99">
        <f t="shared" si="11"/>
        <v>0</v>
      </c>
      <c r="AC18" s="100">
        <f t="shared" si="12"/>
        <v>0</v>
      </c>
    </row>
    <row r="19" spans="1:29" s="17" customFormat="1" ht="18.75">
      <c r="A19" s="7"/>
      <c r="B19" s="93" t="s">
        <v>73</v>
      </c>
      <c r="C19" s="101">
        <f>IF($B19="","",VLOOKUP('FX Rates'!$B19,Rates[[#All],[CCY]:[Rate vs. EUR]],3,FALSE)/VLOOKUP($E$2,Rates[[#All],[CCY]:[Rate vs. EUR]],3,FALSE))</f>
        <v>1.616025</v>
      </c>
      <c r="D19" s="119">
        <f t="shared" si="1"/>
        <v>0.61880230813260928</v>
      </c>
      <c r="E19" s="102">
        <f t="shared" si="0"/>
        <v>1.616025</v>
      </c>
      <c r="F19" s="99">
        <f t="shared" si="2"/>
        <v>0</v>
      </c>
      <c r="G19" s="103">
        <f t="shared" si="3"/>
        <v>1.616025</v>
      </c>
      <c r="H19" s="99">
        <f t="shared" si="4"/>
        <v>0</v>
      </c>
      <c r="I19" s="104">
        <f t="shared" si="5"/>
        <v>43159.875</v>
      </c>
      <c r="J19" s="105">
        <f t="shared" si="6"/>
        <v>43159.875</v>
      </c>
      <c r="K19" s="7"/>
      <c r="L19" s="43"/>
      <c r="M19" s="25" t="s">
        <v>73</v>
      </c>
      <c r="N19" s="61">
        <v>1.616025</v>
      </c>
      <c r="O19" s="141">
        <v>1.616025</v>
      </c>
      <c r="P19" s="61">
        <f t="shared" si="7"/>
        <v>0</v>
      </c>
      <c r="Q19" s="142">
        <v>43159.875</v>
      </c>
      <c r="R19" s="43"/>
      <c r="S19" s="44">
        <v>0.750000000000003</v>
      </c>
      <c r="T19" s="57"/>
      <c r="V19" s="62">
        <f>IF($B19="","",IF($H$2="+",VLOOKUP($B19,Rates!$A:$F,5,FALSE)+$I$2+X19,VLOOKUP($B19,Rates!$A:$F,4,FALSE)-$I$2+X19))</f>
        <v>43159.875</v>
      </c>
      <c r="W19" s="63">
        <f t="shared" si="8"/>
        <v>0.875</v>
      </c>
      <c r="X19" s="64">
        <f>IF($B19="","",'Rates Import'!$F$7)</f>
        <v>0.83333333333333337</v>
      </c>
      <c r="Z19" s="99">
        <f t="shared" si="9"/>
        <v>0</v>
      </c>
      <c r="AA19" s="100">
        <f t="shared" si="10"/>
        <v>0</v>
      </c>
      <c r="AB19" s="99">
        <f t="shared" si="11"/>
        <v>0</v>
      </c>
      <c r="AC19" s="100">
        <f t="shared" si="12"/>
        <v>0</v>
      </c>
    </row>
    <row r="20" spans="1:29" s="17" customFormat="1" ht="18.75">
      <c r="A20" s="7"/>
      <c r="B20" s="94" t="s">
        <v>50</v>
      </c>
      <c r="C20" s="101">
        <f>IF($B20="","",VLOOKUP('FX Rates'!$B20,Rates[[#All],[CCY]:[Rate vs. EUR]],3,FALSE)/VLOOKUP($E$2,Rates[[#All],[CCY]:[Rate vs. EUR]],3,FALSE))</f>
        <v>1.2203790000000001</v>
      </c>
      <c r="D20" s="119">
        <f t="shared" si="1"/>
        <v>0.81941757437648466</v>
      </c>
      <c r="E20" s="102">
        <f t="shared" si="0"/>
        <v>1.2203790000000001</v>
      </c>
      <c r="F20" s="99">
        <f t="shared" si="2"/>
        <v>0</v>
      </c>
      <c r="G20" s="103">
        <f t="shared" si="3"/>
        <v>1.2203790000000001</v>
      </c>
      <c r="H20" s="99">
        <f t="shared" si="4"/>
        <v>0</v>
      </c>
      <c r="I20" s="104">
        <f t="shared" si="5"/>
        <v>43159.875</v>
      </c>
      <c r="J20" s="105">
        <f t="shared" si="6"/>
        <v>43159.875</v>
      </c>
      <c r="K20" s="7"/>
      <c r="L20" s="43"/>
      <c r="M20" s="26" t="s">
        <v>50</v>
      </c>
      <c r="N20" s="65">
        <v>1.2203790000000001</v>
      </c>
      <c r="O20" s="141">
        <v>1.2203790000000001</v>
      </c>
      <c r="P20" s="65">
        <f t="shared" si="7"/>
        <v>0</v>
      </c>
      <c r="Q20" s="142">
        <v>43159.875</v>
      </c>
      <c r="R20" s="43"/>
      <c r="S20" s="44">
        <v>0.79166666666666996</v>
      </c>
      <c r="T20" s="57"/>
      <c r="V20" s="66">
        <f>IF($B20="","",IF($H$2="+",VLOOKUP($B20,Rates!$A:$F,5,FALSE)+$I$2+X20,VLOOKUP($B20,Rates!$A:$F,4,FALSE)-$I$2+X20))</f>
        <v>43159.875</v>
      </c>
      <c r="W20" s="67">
        <f t="shared" si="8"/>
        <v>0.875</v>
      </c>
      <c r="X20" s="68">
        <f>IF($B20="","",'Rates Import'!$F$7)</f>
        <v>0.83333333333333337</v>
      </c>
      <c r="Z20" s="99">
        <f t="shared" si="9"/>
        <v>0</v>
      </c>
      <c r="AA20" s="100">
        <f t="shared" si="10"/>
        <v>0</v>
      </c>
      <c r="AB20" s="99">
        <f t="shared" si="11"/>
        <v>0</v>
      </c>
      <c r="AC20" s="100">
        <f t="shared" si="12"/>
        <v>0</v>
      </c>
    </row>
    <row r="21" spans="1:29" ht="4.5" customHeight="1">
      <c r="B21" s="6"/>
      <c r="S21" s="44">
        <v>0.83333333333333703</v>
      </c>
    </row>
    <row r="22" spans="1:29" s="79" customFormat="1" ht="18.75" customHeight="1">
      <c r="A22" s="78"/>
      <c r="D22" s="91" t="s">
        <v>184</v>
      </c>
      <c r="E22" s="80">
        <f>Tot_Alarms</f>
        <v>0</v>
      </c>
      <c r="G22" s="91" t="s">
        <v>179</v>
      </c>
      <c r="H22" s="135" t="str">
        <f>IF(E22=0,"",IF(Tot_Alarms_Breached=0,"None of the limits has been reached or breached.",CONCATENATE(Tot_Alarms_Breached," limit/s has/have been reached or breached.")))</f>
        <v/>
      </c>
      <c r="I22" s="136"/>
      <c r="J22" s="136"/>
      <c r="K22" s="78"/>
      <c r="M22" s="120"/>
      <c r="S22" s="81">
        <v>0.875000000000004</v>
      </c>
      <c r="T22" s="82"/>
    </row>
    <row r="23" spans="1:29" s="18" customFormat="1" ht="4.5" customHeight="1">
      <c r="A23" s="8"/>
      <c r="B23" s="8"/>
      <c r="C23" s="8"/>
      <c r="D23" s="8"/>
      <c r="E23" s="8"/>
      <c r="F23" s="8"/>
      <c r="G23" s="8"/>
      <c r="H23" s="8"/>
      <c r="I23" s="8"/>
      <c r="J23" s="8"/>
      <c r="K23" s="8"/>
      <c r="S23" s="44">
        <v>0.91666666666667096</v>
      </c>
      <c r="T23" s="46"/>
    </row>
    <row r="24" spans="1:29" s="18" customFormat="1" ht="21">
      <c r="A24" s="8"/>
      <c r="B24" s="12" t="s">
        <v>159</v>
      </c>
      <c r="C24" s="12"/>
      <c r="D24" s="12"/>
      <c r="E24" s="12"/>
      <c r="F24" s="12"/>
      <c r="G24" s="12"/>
      <c r="H24" s="12"/>
      <c r="I24" s="12"/>
      <c r="J24" s="12"/>
      <c r="K24" s="8"/>
      <c r="S24" s="44">
        <v>0.95833333333333803</v>
      </c>
      <c r="T24" s="46"/>
    </row>
    <row r="25" spans="1:29" s="18" customFormat="1" ht="5.0999999999999996" customHeight="1">
      <c r="A25" s="8"/>
      <c r="B25" s="6"/>
      <c r="C25" s="5"/>
      <c r="D25" s="5"/>
      <c r="E25" s="5"/>
      <c r="F25" s="5"/>
      <c r="G25" s="5"/>
      <c r="H25" s="5"/>
      <c r="I25" s="5"/>
      <c r="J25" s="5"/>
      <c r="K25" s="8"/>
      <c r="T25" s="46"/>
    </row>
    <row r="26" spans="1:29" s="18" customFormat="1" ht="18.75" customHeight="1">
      <c r="A26" s="8"/>
      <c r="B26" s="106" t="s">
        <v>119</v>
      </c>
      <c r="C26" s="107" t="s">
        <v>50</v>
      </c>
      <c r="D26" s="107" t="s">
        <v>52</v>
      </c>
      <c r="E26" s="107" t="s">
        <v>124</v>
      </c>
      <c r="F26" s="107" t="s">
        <v>4</v>
      </c>
      <c r="G26" s="107" t="s">
        <v>17</v>
      </c>
      <c r="H26" s="107" t="s">
        <v>61</v>
      </c>
      <c r="I26" s="107" t="s">
        <v>12</v>
      </c>
      <c r="J26" s="108" t="s">
        <v>39</v>
      </c>
      <c r="K26" s="8"/>
      <c r="T26" s="46"/>
    </row>
    <row r="27" spans="1:29" s="18" customFormat="1" ht="18.75" customHeight="1">
      <c r="A27" s="8"/>
      <c r="B27" s="109" t="s">
        <v>15</v>
      </c>
      <c r="C27" s="110">
        <f>IF($B27="","",VLOOKUP('FX Rates'!C$26,Rates[[#All],[CCY]:[Rate vs. EUR]],3,FALSE)/VLOOKUP($B27,Rates[[#All],[CCY]:[Rate vs. EUR]],3,FALSE))</f>
        <v>1.7764765909299235E-2</v>
      </c>
      <c r="D27" s="110">
        <f>IF($B27="","",VLOOKUP('FX Rates'!D$26,Rates[[#All],[CCY]:[Rate vs. EUR]],3,FALSE)/VLOOKUP($B27,Rates[[#All],[CCY]:[Rate vs. EUR]],3,FALSE))</f>
        <v>2.2835992215568049E-2</v>
      </c>
      <c r="E27" s="110">
        <f>IF($B27="","",VLOOKUP('FX Rates'!E$26,Rates[[#All],[CCY]:[Rate vs. EUR]],3,FALSE)/VLOOKUP($B27,Rates[[#All],[CCY]:[Rate vs. EUR]],3,FALSE))</f>
        <v>1.4556761390764046E-2</v>
      </c>
      <c r="F27" s="110">
        <f>IF($B27="","",VLOOKUP('FX Rates'!F$26,Rates[[#All],[CCY]:[Rate vs. EUR]],3,FALSE)/VLOOKUP($B27,Rates[[#All],[CCY]:[Rate vs. EUR]],3,FALSE))</f>
        <v>1.2899896252505892E-2</v>
      </c>
      <c r="G27" s="110">
        <f>IF($B27="","",VLOOKUP('FX Rates'!G$26,Rates[[#All],[CCY]:[Rate vs. EUR]],3,FALSE)/VLOOKUP($B27,Rates[[#All],[CCY]:[Rate vs. EUR]],3,FALSE))</f>
        <v>1.6768122683919182E-2</v>
      </c>
      <c r="H27" s="110">
        <f>IF($B27="","",VLOOKUP('FX Rates'!H$26,Rates[[#All],[CCY]:[Rate vs. EUR]],3,FALSE)/VLOOKUP($B27,Rates[[#All],[CCY]:[Rate vs. EUR]],3,FALSE))</f>
        <v>1.8946529131667784</v>
      </c>
      <c r="I27" s="110">
        <f>IF($B27="","",VLOOKUP('FX Rates'!I$26,Rates[[#All],[CCY]:[Rate vs. EUR]],3,FALSE)/VLOOKUP($B27,Rates[[#All],[CCY]:[Rate vs. EUR]],3,FALSE))</f>
        <v>0.14035913189821811</v>
      </c>
      <c r="J27" s="111">
        <f>IF($B27="","",VLOOKUP('FX Rates'!J$26,Rates[[#All],[CCY]:[Rate vs. EUR]],3,FALSE)/VLOOKUP($B27,Rates[[#All],[CCY]:[Rate vs. EUR]],3,FALSE))</f>
        <v>2.2790109303664364E-2</v>
      </c>
      <c r="K27" s="8"/>
      <c r="T27" s="46"/>
    </row>
    <row r="28" spans="1:29" s="18" customFormat="1" ht="18.75" customHeight="1">
      <c r="A28" s="8"/>
      <c r="B28" s="109" t="s">
        <v>50</v>
      </c>
      <c r="C28" s="110">
        <f>IF($B28="","",VLOOKUP('FX Rates'!C$26,Rates[[#All],[CCY]:[Rate vs. EUR]],3,FALSE)/VLOOKUP($B28,Rates[[#All],[CCY]:[Rate vs. EUR]],3,FALSE))</f>
        <v>1</v>
      </c>
      <c r="D28" s="110">
        <f>IF($B28="","",VLOOKUP('FX Rates'!D$26,Rates[[#All],[CCY]:[Rate vs. EUR]],3,FALSE)/VLOOKUP($B28,Rates[[#All],[CCY]:[Rate vs. EUR]],3,FALSE))</f>
        <v>1.285465416890982</v>
      </c>
      <c r="E28" s="110">
        <f>IF($B28="","",VLOOKUP('FX Rates'!E$26,Rates[[#All],[CCY]:[Rate vs. EUR]],3,FALSE)/VLOOKUP($B28,Rates[[#All],[CCY]:[Rate vs. EUR]],3,FALSE))</f>
        <v>0.81941757437648466</v>
      </c>
      <c r="F28" s="110">
        <f>IF($B28="","",VLOOKUP('FX Rates'!F$26,Rates[[#All],[CCY]:[Rate vs. EUR]],3,FALSE)/VLOOKUP($B28,Rates[[#All],[CCY]:[Rate vs. EUR]],3,FALSE))</f>
        <v>0.72615064664337881</v>
      </c>
      <c r="G28" s="110">
        <f>IF($B28="","",VLOOKUP('FX Rates'!G$26,Rates[[#All],[CCY]:[Rate vs. EUR]],3,FALSE)/VLOOKUP($B28,Rates[[#All],[CCY]:[Rate vs. EUR]],3,FALSE))</f>
        <v>0.94389775635273954</v>
      </c>
      <c r="H28" s="110">
        <f>IF($B28="","",VLOOKUP('FX Rates'!H$26,Rates[[#All],[CCY]:[Rate vs. EUR]],3,FALSE)/VLOOKUP($B28,Rates[[#All],[CCY]:[Rate vs. EUR]],3,FALSE))</f>
        <v>106.65228705180931</v>
      </c>
      <c r="I28" s="110">
        <f>IF($B28="","",VLOOKUP('FX Rates'!I$26,Rates[[#All],[CCY]:[Rate vs. EUR]],3,FALSE)/VLOOKUP($B28,Rates[[#All],[CCY]:[Rate vs. EUR]],3,FALSE))</f>
        <v>7.9009840385650678</v>
      </c>
      <c r="J28" s="111">
        <f>IF($B28="","",VLOOKUP('FX Rates'!J$26,Rates[[#All],[CCY]:[Rate vs. EUR]],3,FALSE)/VLOOKUP($B28,Rates[[#All],[CCY]:[Rate vs. EUR]],3,FALSE))</f>
        <v>1.2828826126965476</v>
      </c>
      <c r="K28" s="8"/>
      <c r="T28" s="46"/>
    </row>
    <row r="29" spans="1:29" s="18" customFormat="1" ht="18.75" customHeight="1">
      <c r="A29" s="8"/>
      <c r="B29" s="109" t="s">
        <v>124</v>
      </c>
      <c r="C29" s="110">
        <f>IF($B29="","",VLOOKUP('FX Rates'!C$26,Rates[[#All],[CCY]:[Rate vs. EUR]],3,FALSE)/VLOOKUP($B29,Rates[[#All],[CCY]:[Rate vs. EUR]],3,FALSE))</f>
        <v>1.2203790000000001</v>
      </c>
      <c r="D29" s="110">
        <f>IF($B29="","",VLOOKUP('FX Rates'!D$26,Rates[[#All],[CCY]:[Rate vs. EUR]],3,FALSE)/VLOOKUP($B29,Rates[[#All],[CCY]:[Rate vs. EUR]],3,FALSE))</f>
        <v>1.5687549999999999</v>
      </c>
      <c r="E29" s="110">
        <f>IF($B29="","",VLOOKUP('FX Rates'!E$26,Rates[[#All],[CCY]:[Rate vs. EUR]],3,FALSE)/VLOOKUP($B29,Rates[[#All],[CCY]:[Rate vs. EUR]],3,FALSE))</f>
        <v>1</v>
      </c>
      <c r="F29" s="110">
        <f>IF($B29="","",VLOOKUP('FX Rates'!F$26,Rates[[#All],[CCY]:[Rate vs. EUR]],3,FALSE)/VLOOKUP($B29,Rates[[#All],[CCY]:[Rate vs. EUR]],3,FALSE))</f>
        <v>0.88617900000000005</v>
      </c>
      <c r="G29" s="110">
        <f>IF($B29="","",VLOOKUP('FX Rates'!G$26,Rates[[#All],[CCY]:[Rate vs. EUR]],3,FALSE)/VLOOKUP($B29,Rates[[#All],[CCY]:[Rate vs. EUR]],3,FALSE))</f>
        <v>1.151913</v>
      </c>
      <c r="H29" s="110">
        <f>IF($B29="","",VLOOKUP('FX Rates'!H$26,Rates[[#All],[CCY]:[Rate vs. EUR]],3,FALSE)/VLOOKUP($B29,Rates[[#All],[CCY]:[Rate vs. EUR]],3,FALSE))</f>
        <v>130.15621142000001</v>
      </c>
      <c r="I29" s="110">
        <f>IF($B29="","",VLOOKUP('FX Rates'!I$26,Rates[[#All],[CCY]:[Rate vs. EUR]],3,FALSE)/VLOOKUP($B29,Rates[[#All],[CCY]:[Rate vs. EUR]],3,FALSE))</f>
        <v>9.6421949999999992</v>
      </c>
      <c r="J29" s="111">
        <f>IF($B29="","",VLOOKUP('FX Rates'!J$26,Rates[[#All],[CCY]:[Rate vs. EUR]],3,FALSE)/VLOOKUP($B29,Rates[[#All],[CCY]:[Rate vs. EUR]],3,FALSE))</f>
        <v>1.5656030000000001</v>
      </c>
      <c r="K29" s="8"/>
      <c r="T29" s="46"/>
    </row>
    <row r="30" spans="1:29" s="18" customFormat="1" ht="18.75" customHeight="1">
      <c r="A30" s="8"/>
      <c r="B30" s="109" t="s">
        <v>4</v>
      </c>
      <c r="C30" s="110">
        <f>IF($B30="","",VLOOKUP('FX Rates'!C$26,Rates[[#All],[CCY]:[Rate vs. EUR]],3,FALSE)/VLOOKUP($B30,Rates[[#All],[CCY]:[Rate vs. EUR]],3,FALSE))</f>
        <v>1.3771247118245862</v>
      </c>
      <c r="D30" s="110">
        <f>IF($B30="","",VLOOKUP('FX Rates'!D$26,Rates[[#All],[CCY]:[Rate vs. EUR]],3,FALSE)/VLOOKUP($B30,Rates[[#All],[CCY]:[Rate vs. EUR]],3,FALSE))</f>
        <v>1.7702461917964654</v>
      </c>
      <c r="E30" s="110">
        <f>IF($B30="","",VLOOKUP('FX Rates'!E$26,Rates[[#All],[CCY]:[Rate vs. EUR]],3,FALSE)/VLOOKUP($B30,Rates[[#All],[CCY]:[Rate vs. EUR]],3,FALSE))</f>
        <v>1.1284401909772179</v>
      </c>
      <c r="F30" s="110">
        <f>IF($B30="","",VLOOKUP('FX Rates'!F$26,Rates[[#All],[CCY]:[Rate vs. EUR]],3,FALSE)/VLOOKUP($B30,Rates[[#All],[CCY]:[Rate vs. EUR]],3,FALSE))</f>
        <v>1</v>
      </c>
      <c r="G30" s="110">
        <f>IF($B30="","",VLOOKUP('FX Rates'!G$26,Rates[[#All],[CCY]:[Rate vs. EUR]],3,FALSE)/VLOOKUP($B30,Rates[[#All],[CCY]:[Rate vs. EUR]],3,FALSE))</f>
        <v>1.2998649257091399</v>
      </c>
      <c r="H30" s="110">
        <f>IF($B30="","",VLOOKUP('FX Rates'!H$26,Rates[[#All],[CCY]:[Rate vs. EUR]],3,FALSE)/VLOOKUP($B30,Rates[[#All],[CCY]:[Rate vs. EUR]],3,FALSE))</f>
        <v>146.87350007165594</v>
      </c>
      <c r="I30" s="110">
        <f>IF($B30="","",VLOOKUP('FX Rates'!I$26,Rates[[#All],[CCY]:[Rate vs. EUR]],3,FALSE)/VLOOKUP($B30,Rates[[#All],[CCY]:[Rate vs. EUR]],3,FALSE))</f>
        <v>10.880640367239574</v>
      </c>
      <c r="J30" s="111">
        <f>IF($B30="","",VLOOKUP('FX Rates'!J$26,Rates[[#All],[CCY]:[Rate vs. EUR]],3,FALSE)/VLOOKUP($B30,Rates[[#All],[CCY]:[Rate vs. EUR]],3,FALSE))</f>
        <v>1.7666893483145052</v>
      </c>
      <c r="K30" s="8"/>
      <c r="S30" s="15"/>
      <c r="T30" s="46"/>
    </row>
    <row r="31" spans="1:29" ht="18.75" customHeight="1">
      <c r="B31" s="109" t="s">
        <v>17</v>
      </c>
      <c r="C31" s="110">
        <f>IF($B31="","",VLOOKUP('FX Rates'!C$26,Rates[[#All],[CCY]:[Rate vs. EUR]],3,FALSE)/VLOOKUP($B31,Rates[[#All],[CCY]:[Rate vs. EUR]],3,FALSE))</f>
        <v>1.0594367803818519</v>
      </c>
      <c r="D31" s="110">
        <f>IF($B31="","",VLOOKUP('FX Rates'!D$26,Rates[[#All],[CCY]:[Rate vs. EUR]],3,FALSE)/VLOOKUP($B31,Rates[[#All],[CCY]:[Rate vs. EUR]],3,FALSE))</f>
        <v>1.3618693425631969</v>
      </c>
      <c r="E31" s="110">
        <f>IF($B31="","",VLOOKUP('FX Rates'!E$26,Rates[[#All],[CCY]:[Rate vs. EUR]],3,FALSE)/VLOOKUP($B31,Rates[[#All],[CCY]:[Rate vs. EUR]],3,FALSE))</f>
        <v>0.86812111678572945</v>
      </c>
      <c r="F31" s="110">
        <f>IF($B31="","",VLOOKUP('FX Rates'!F$26,Rates[[#All],[CCY]:[Rate vs. EUR]],3,FALSE)/VLOOKUP($B31,Rates[[#All],[CCY]:[Rate vs. EUR]],3,FALSE))</f>
        <v>0.76931070315206107</v>
      </c>
      <c r="G31" s="110">
        <f>IF($B31="","",VLOOKUP('FX Rates'!G$26,Rates[[#All],[CCY]:[Rate vs. EUR]],3,FALSE)/VLOOKUP($B31,Rates[[#All],[CCY]:[Rate vs. EUR]],3,FALSE))</f>
        <v>1</v>
      </c>
      <c r="H31" s="110">
        <f>IF($B31="","",VLOOKUP('FX Rates'!H$26,Rates[[#All],[CCY]:[Rate vs. EUR]],3,FALSE)/VLOOKUP($B31,Rates[[#All],[CCY]:[Rate vs. EUR]],3,FALSE))</f>
        <v>112.99135561452992</v>
      </c>
      <c r="I31" s="110">
        <f>IF($B31="","",VLOOKUP('FX Rates'!I$26,Rates[[#All],[CCY]:[Rate vs. EUR]],3,FALSE)/VLOOKUP($B31,Rates[[#All],[CCY]:[Rate vs. EUR]],3,FALSE))</f>
        <v>8.3705930916657767</v>
      </c>
      <c r="J31" s="111">
        <f>IF($B31="","",VLOOKUP('FX Rates'!J$26,Rates[[#All],[CCY]:[Rate vs. EUR]],3,FALSE)/VLOOKUP($B31,Rates[[#All],[CCY]:[Rate vs. EUR]],3,FALSE))</f>
        <v>1.3591330248030886</v>
      </c>
    </row>
    <row r="32" spans="1:29" ht="18.75" customHeight="1">
      <c r="B32" s="109" t="s">
        <v>19</v>
      </c>
      <c r="C32" s="110">
        <f>IF($B32="","",VLOOKUP('FX Rates'!C$26,Rates[[#All],[CCY]:[Rate vs. EUR]],3,FALSE)/VLOOKUP($B32,Rates[[#All],[CCY]:[Rate vs. EUR]],3,FALSE))</f>
        <v>4.8030820542998481E-2</v>
      </c>
      <c r="D32" s="110">
        <f>IF($B32="","",VLOOKUP('FX Rates'!D$26,Rates[[#All],[CCY]:[Rate vs. EUR]],3,FALSE)/VLOOKUP($B32,Rates[[#All],[CCY]:[Rate vs. EUR]],3,FALSE))</f>
        <v>6.1741958752921489E-2</v>
      </c>
      <c r="E32" s="110">
        <f>IF($B32="","",VLOOKUP('FX Rates'!E$26,Rates[[#All],[CCY]:[Rate vs. EUR]],3,FALSE)/VLOOKUP($B32,Rates[[#All],[CCY]:[Rate vs. EUR]],3,FALSE))</f>
        <v>3.9357298464656042E-2</v>
      </c>
      <c r="F32" s="110">
        <f>IF($B32="","",VLOOKUP('FX Rates'!F$26,Rates[[#All],[CCY]:[Rate vs. EUR]],3,FALSE)/VLOOKUP($B32,Rates[[#All],[CCY]:[Rate vs. EUR]],3,FALSE))</f>
        <v>3.4877611396110432E-2</v>
      </c>
      <c r="G32" s="110">
        <f>IF($B32="","",VLOOKUP('FX Rates'!G$26,Rates[[#All],[CCY]:[Rate vs. EUR]],3,FALSE)/VLOOKUP($B32,Rates[[#All],[CCY]:[Rate vs. EUR]],3,FALSE))</f>
        <v>4.5336183746317336E-2</v>
      </c>
      <c r="H32" s="110">
        <f>IF($B32="","",VLOOKUP('FX Rates'!H$26,Rates[[#All],[CCY]:[Rate vs. EUR]],3,FALSE)/VLOOKUP($B32,Rates[[#All],[CCY]:[Rate vs. EUR]],3,FALSE))</f>
        <v>5.1225968598858138</v>
      </c>
      <c r="I32" s="110">
        <f>IF($B32="","",VLOOKUP('FX Rates'!I$26,Rates[[#All],[CCY]:[Rate vs. EUR]],3,FALSE)/VLOOKUP($B32,Rates[[#All],[CCY]:[Rate vs. EUR]],3,FALSE))</f>
        <v>0.37949074646941416</v>
      </c>
      <c r="J32" s="111">
        <f>IF($B32="","",VLOOKUP('FX Rates'!J$26,Rates[[#All],[CCY]:[Rate vs. EUR]],3,FALSE)/VLOOKUP($B32,Rates[[#All],[CCY]:[Rate vs. EUR]],3,FALSE))</f>
        <v>6.16179045481609E-2</v>
      </c>
    </row>
    <row r="33" spans="2:21" ht="18.75" customHeight="1">
      <c r="B33" s="109" t="s">
        <v>97</v>
      </c>
      <c r="C33" s="110">
        <f>IF($B33="","",VLOOKUP('FX Rates'!C$26,Rates[[#All],[CCY]:[Rate vs. EUR]],3,FALSE)/VLOOKUP($B33,Rates[[#All],[CCY]:[Rate vs. EUR]],3,FALSE))</f>
        <v>5.6338027882925031E-4</v>
      </c>
      <c r="D33" s="110">
        <f>IF($B33="","",VLOOKUP('FX Rates'!D$26,Rates[[#All],[CCY]:[Rate vs. EUR]],3,FALSE)/VLOOKUP($B33,Rates[[#All],[CCY]:[Rate vs. EUR]],3,FALSE))</f>
        <v>7.2420586499340005E-4</v>
      </c>
      <c r="E33" s="110">
        <f>IF($B33="","",VLOOKUP('FX Rates'!E$26,Rates[[#All],[CCY]:[Rate vs. EUR]],3,FALSE)/VLOOKUP($B33,Rates[[#All],[CCY]:[Rate vs. EUR]],3,FALSE))</f>
        <v>4.6164370152981191E-4</v>
      </c>
      <c r="F33" s="110">
        <f>IF($B33="","",VLOOKUP('FX Rates'!F$26,Rates[[#All],[CCY]:[Rate vs. EUR]],3,FALSE)/VLOOKUP($B33,Rates[[#All],[CCY]:[Rate vs. EUR]],3,FALSE))</f>
        <v>4.0909895377798719E-4</v>
      </c>
      <c r="G33" s="110">
        <f>IF($B33="","",VLOOKUP('FX Rates'!G$26,Rates[[#All],[CCY]:[Rate vs. EUR]],3,FALSE)/VLOOKUP($B33,Rates[[#All],[CCY]:[Rate vs. EUR]],3,FALSE))</f>
        <v>5.3177338116031016E-4</v>
      </c>
      <c r="H33" s="110">
        <f>IF($B33="","",VLOOKUP('FX Rates'!H$26,Rates[[#All],[CCY]:[Rate vs. EUR]],3,FALSE)/VLOOKUP($B33,Rates[[#All],[CCY]:[Rate vs. EUR]],3,FALSE))</f>
        <v>6.0085795217025575E-2</v>
      </c>
      <c r="I33" s="110">
        <f>IF($B33="","",VLOOKUP('FX Rates'!I$26,Rates[[#All],[CCY]:[Rate vs. EUR]],3,FALSE)/VLOOKUP($B33,Rates[[#All],[CCY]:[Rate vs. EUR]],3,FALSE))</f>
        <v>4.4512585906722442E-3</v>
      </c>
      <c r="J33" s="111">
        <f>IF($B33="","",VLOOKUP('FX Rates'!J$26,Rates[[#All],[CCY]:[Rate vs. EUR]],3,FALSE)/VLOOKUP($B33,Rates[[#All],[CCY]:[Rate vs. EUR]],3,FALSE))</f>
        <v>7.2275076404617808E-4</v>
      </c>
    </row>
    <row r="34" spans="2:21" ht="18.75" customHeight="1">
      <c r="B34" s="109" t="s">
        <v>52</v>
      </c>
      <c r="C34" s="110">
        <f>IF($B34="","",VLOOKUP('FX Rates'!C$26,Rates[[#All],[CCY]:[Rate vs. EUR]],3,FALSE)/VLOOKUP($B34,Rates[[#All],[CCY]:[Rate vs. EUR]],3,FALSE))</f>
        <v>0.77792835720045528</v>
      </c>
      <c r="D34" s="110">
        <f>IF($B34="","",VLOOKUP('FX Rates'!D$26,Rates[[#All],[CCY]:[Rate vs. EUR]],3,FALSE)/VLOOKUP($B34,Rates[[#All],[CCY]:[Rate vs. EUR]],3,FALSE))</f>
        <v>1</v>
      </c>
      <c r="E34" s="110">
        <f>IF($B34="","",VLOOKUP('FX Rates'!E$26,Rates[[#All],[CCY]:[Rate vs. EUR]],3,FALSE)/VLOOKUP($B34,Rates[[#All],[CCY]:[Rate vs. EUR]],3,FALSE))</f>
        <v>0.63744816749588051</v>
      </c>
      <c r="F34" s="110">
        <f>IF($B34="","",VLOOKUP('FX Rates'!F$26,Rates[[#All],[CCY]:[Rate vs. EUR]],3,FALSE)/VLOOKUP($B34,Rates[[#All],[CCY]:[Rate vs. EUR]],3,FALSE))</f>
        <v>0.56489317962333196</v>
      </c>
      <c r="G34" s="110">
        <f>IF($B34="","",VLOOKUP('FX Rates'!G$26,Rates[[#All],[CCY]:[Rate vs. EUR]],3,FALSE)/VLOOKUP($B34,Rates[[#All],[CCY]:[Rate vs. EUR]],3,FALSE))</f>
        <v>0.73428483096468222</v>
      </c>
      <c r="H34" s="110">
        <f>IF($B34="","",VLOOKUP('FX Rates'!H$26,Rates[[#All],[CCY]:[Rate vs. EUR]],3,FALSE)/VLOOKUP($B34,Rates[[#All],[CCY]:[Rate vs. EUR]],3,FALSE))</f>
        <v>82.967838457885406</v>
      </c>
      <c r="I34" s="110">
        <f>IF($B34="","",VLOOKUP('FX Rates'!I$26,Rates[[#All],[CCY]:[Rate vs. EUR]],3,FALSE)/VLOOKUP($B34,Rates[[#All],[CCY]:[Rate vs. EUR]],3,FALSE))</f>
        <v>6.1463995333879415</v>
      </c>
      <c r="J34" s="111">
        <f>IF($B34="","",VLOOKUP('FX Rates'!J$26,Rates[[#All],[CCY]:[Rate vs. EUR]],3,FALSE)/VLOOKUP($B34,Rates[[#All],[CCY]:[Rate vs. EUR]],3,FALSE))</f>
        <v>0.99799076337605308</v>
      </c>
    </row>
    <row r="35" spans="2:21" ht="18.75" customHeight="1">
      <c r="B35" s="109" t="s">
        <v>24</v>
      </c>
      <c r="C35" s="110">
        <f>IF($B35="","",VLOOKUP('FX Rates'!C$26,Rates[[#All],[CCY]:[Rate vs. EUR]],3,FALSE)/VLOOKUP($B35,Rates[[#All],[CCY]:[Rate vs. EUR]],3,FALSE))</f>
        <v>4.9714142833422501E-2</v>
      </c>
      <c r="D35" s="110">
        <f>IF($B35="","",VLOOKUP('FX Rates'!D$26,Rates[[#All],[CCY]:[Rate vs. EUR]],3,FALSE)/VLOOKUP($B35,Rates[[#All],[CCY]:[Rate vs. EUR]],3,FALSE))</f>
        <v>6.3905811342743285E-2</v>
      </c>
      <c r="E35" s="110">
        <f>IF($B35="","",VLOOKUP('FX Rates'!E$26,Rates[[#All],[CCY]:[Rate vs. EUR]],3,FALSE)/VLOOKUP($B35,Rates[[#All],[CCY]:[Rate vs. EUR]],3,FALSE))</f>
        <v>4.0736642332769163E-2</v>
      </c>
      <c r="F35" s="110">
        <f>IF($B35="","",VLOOKUP('FX Rates'!F$26,Rates[[#All],[CCY]:[Rate vs. EUR]],3,FALSE)/VLOOKUP($B35,Rates[[#All],[CCY]:[Rate vs. EUR]],3,FALSE))</f>
        <v>3.6099956965811045E-2</v>
      </c>
      <c r="G35" s="110">
        <f>IF($B35="","",VLOOKUP('FX Rates'!G$26,Rates[[#All],[CCY]:[Rate vs. EUR]],3,FALSE)/VLOOKUP($B35,Rates[[#All],[CCY]:[Rate vs. EUR]],3,FALSE))</f>
        <v>4.6925067879467118E-2</v>
      </c>
      <c r="H35" s="110">
        <f>IF($B35="","",VLOOKUP('FX Rates'!H$26,Rates[[#All],[CCY]:[Rate vs. EUR]],3,FALSE)/VLOOKUP($B35,Rates[[#All],[CCY]:[Rate vs. EUR]],3,FALSE))</f>
        <v>5.302127032004825</v>
      </c>
      <c r="I35" s="110">
        <f>IF($B35="","",VLOOKUP('FX Rates'!I$26,Rates[[#All],[CCY]:[Rate vs. EUR]],3,FALSE)/VLOOKUP($B35,Rates[[#All],[CCY]:[Rate vs. EUR]],3,FALSE))</f>
        <v>0.39279064901781513</v>
      </c>
      <c r="J35" s="111">
        <f>IF($B35="","",VLOOKUP('FX Rates'!J$26,Rates[[#All],[CCY]:[Rate vs. EUR]],3,FALSE)/VLOOKUP($B35,Rates[[#All],[CCY]:[Rate vs. EUR]],3,FALSE))</f>
        <v>6.3777409446110406E-2</v>
      </c>
    </row>
    <row r="36" spans="2:21" ht="18.75" customHeight="1">
      <c r="B36" s="112" t="s">
        <v>73</v>
      </c>
      <c r="C36" s="113">
        <f>IF($B36="","",VLOOKUP('FX Rates'!C$26,Rates[[#All],[CCY]:[Rate vs. EUR]],3,FALSE)/VLOOKUP($B36,Rates[[#All],[CCY]:[Rate vs. EUR]],3,FALSE))</f>
        <v>0.75517334199656572</v>
      </c>
      <c r="D36" s="113">
        <f>IF($B36="","",VLOOKUP('FX Rates'!D$26,Rates[[#All],[CCY]:[Rate vs. EUR]],3,FALSE)/VLOOKUP($B36,Rates[[#All],[CCY]:[Rate vs. EUR]],3,FALSE))</f>
        <v>0.97074921489457144</v>
      </c>
      <c r="E36" s="113">
        <f>IF($B36="","",VLOOKUP('FX Rates'!E$26,Rates[[#All],[CCY]:[Rate vs. EUR]],3,FALSE)/VLOOKUP($B36,Rates[[#All],[CCY]:[Rate vs. EUR]],3,FALSE))</f>
        <v>0.61880230813260928</v>
      </c>
      <c r="F36" s="113">
        <f>IF($B36="","",VLOOKUP('FX Rates'!F$26,Rates[[#All],[CCY]:[Rate vs. EUR]],3,FALSE)/VLOOKUP($B36,Rates[[#All],[CCY]:[Rate vs. EUR]],3,FALSE))</f>
        <v>0.54836961061864764</v>
      </c>
      <c r="G36" s="113">
        <f>IF($B36="","",VLOOKUP('FX Rates'!G$26,Rates[[#All],[CCY]:[Rate vs. EUR]],3,FALSE)/VLOOKUP($B36,Rates[[#All],[CCY]:[Rate vs. EUR]],3,FALSE))</f>
        <v>0.71280642316795839</v>
      </c>
      <c r="H36" s="113">
        <f>IF($B36="","",VLOOKUP('FX Rates'!H$26,Rates[[#All],[CCY]:[Rate vs. EUR]],3,FALSE)/VLOOKUP($B36,Rates[[#All],[CCY]:[Rate vs. EUR]],3,FALSE))</f>
        <v>80.540964044491886</v>
      </c>
      <c r="I36" s="113">
        <f>IF($B36="","",VLOOKUP('FX Rates'!I$26,Rates[[#All],[CCY]:[Rate vs. EUR]],3,FALSE)/VLOOKUP($B36,Rates[[#All],[CCY]:[Rate vs. EUR]],3,FALSE))</f>
        <v>5.9666125214647048</v>
      </c>
      <c r="J36" s="114">
        <f>IF($B36="","",VLOOKUP('FX Rates'!J$26,Rates[[#All],[CCY]:[Rate vs. EUR]],3,FALSE)/VLOOKUP($B36,Rates[[#All],[CCY]:[Rate vs. EUR]],3,FALSE))</f>
        <v>0.96879875001933757</v>
      </c>
      <c r="S36" s="18"/>
    </row>
    <row r="37" spans="2:21" ht="9.9499999999999993" customHeight="1">
      <c r="R37" s="18"/>
      <c r="S37" s="18"/>
    </row>
    <row r="38" spans="2:21" ht="18.75" customHeight="1">
      <c r="B38" s="14" t="str">
        <f>CONCATENATE("Convert: ",VLOOKUP(B40,Rates[[#All],[CCY]:[CCY Name]],2,FALSE)," =&gt; ",$E$2)</f>
        <v>Convert: Thailand Baht =&gt; EUR</v>
      </c>
      <c r="C38" s="14"/>
      <c r="D38" s="14"/>
      <c r="E38" s="14"/>
      <c r="F38"/>
      <c r="H38"/>
      <c r="I38"/>
      <c r="J38"/>
      <c r="R38" s="18"/>
      <c r="S38" s="18"/>
    </row>
    <row r="39" spans="2:21" ht="18.75" customHeight="1">
      <c r="B39" s="96" t="s">
        <v>119</v>
      </c>
      <c r="C39" s="97" t="s">
        <v>163</v>
      </c>
      <c r="D39" s="137" t="s">
        <v>123</v>
      </c>
      <c r="E39" s="138"/>
      <c r="F39"/>
      <c r="H39"/>
      <c r="I39"/>
      <c r="J39"/>
      <c r="R39" s="18"/>
      <c r="S39" s="18"/>
      <c r="T39" s="18"/>
      <c r="U39" s="18"/>
    </row>
    <row r="40" spans="2:21" ht="18.75" customHeight="1">
      <c r="B40" s="95" t="s">
        <v>77</v>
      </c>
      <c r="C40" s="24">
        <f>+N40</f>
        <v>38.416744000000001</v>
      </c>
      <c r="D40" s="139">
        <v>8000</v>
      </c>
      <c r="E40" s="138"/>
      <c r="F40"/>
      <c r="M40" s="18" t="str">
        <f>+B40</f>
        <v>THB</v>
      </c>
      <c r="N40" s="18">
        <f>IF($B40="","",VLOOKUP('FX Rates'!$B40,Rates[[#All],[CCY]:[Rate vs. EUR]],3,FALSE)/VLOOKUP($E$2,Rates[[#All],[CCY]:[Rate vs. EUR]],3,FALSE))</f>
        <v>38.416744000000001</v>
      </c>
      <c r="R40" s="18"/>
      <c r="T40" s="18"/>
      <c r="U40" s="18"/>
    </row>
    <row r="41" spans="2:21" ht="18.75" customHeight="1">
      <c r="B41" s="80" t="str">
        <f>CONCATENATE("in ",E2)</f>
        <v>in EUR</v>
      </c>
      <c r="C41" s="78"/>
      <c r="D41" s="140">
        <f>IF(D40="","",D40/N40)</f>
        <v>208.2425309130831</v>
      </c>
      <c r="E41" s="138"/>
      <c r="F41"/>
    </row>
    <row r="42" spans="2:21" ht="18.75" customHeight="1"/>
    <row r="43" spans="2:21" ht="5.0999999999999996" customHeight="1"/>
    <row r="44" spans="2:21" ht="21" hidden="1" customHeight="1"/>
    <row r="45" spans="2:21" ht="21" hidden="1" customHeight="1"/>
    <row r="46" spans="2:21" ht="21" hidden="1" customHeight="1"/>
    <row r="47" spans="2:21" ht="21" hidden="1" customHeight="1"/>
    <row r="48" spans="2:21" ht="21" hidden="1" customHeight="1"/>
    <row r="49" ht="21" hidden="1" customHeight="1"/>
    <row r="50" ht="21" hidden="1" customHeight="1"/>
    <row r="51" ht="21" hidden="1" customHeight="1"/>
    <row r="52" ht="21" hidden="1" customHeight="1"/>
    <row r="53" ht="21" hidden="1" customHeight="1"/>
    <row r="54" ht="21" hidden="1" customHeight="1"/>
    <row r="55" ht="21" hidden="1" customHeight="1"/>
    <row r="56" ht="21" hidden="1" customHeight="1"/>
    <row r="57" ht="21" hidden="1" customHeight="1"/>
    <row r="58" ht="21" hidden="1" customHeight="1"/>
    <row r="59" ht="21" hidden="1" customHeight="1"/>
    <row r="60" ht="21" hidden="1" customHeight="1"/>
    <row r="61" ht="15" customHeight="1"/>
  </sheetData>
  <sheetProtection password="F738" sheet="1" objects="1" scenarios="1"/>
  <sortState ref="B6:B20">
    <sortCondition ref="B6"/>
  </sortState>
  <mergeCells count="4">
    <mergeCell ref="H22:J22"/>
    <mergeCell ref="D39:E39"/>
    <mergeCell ref="D40:E40"/>
    <mergeCell ref="D41:E41"/>
  </mergeCells>
  <conditionalFormatting sqref="C27:J36">
    <cfRule type="expression" dxfId="25" priority="640">
      <formula>C27=1</formula>
    </cfRule>
  </conditionalFormatting>
  <conditionalFormatting sqref="H22">
    <cfRule type="expression" dxfId="24" priority="415">
      <formula>$H$22=""</formula>
    </cfRule>
    <cfRule type="expression" dxfId="23" priority="466">
      <formula>$H$22&lt;&gt;"None of the limits has been reached or breached."</formula>
    </cfRule>
    <cfRule type="expression" dxfId="22" priority="467">
      <formula>$H$22="None of the limits has been reached or breached."</formula>
    </cfRule>
  </conditionalFormatting>
  <conditionalFormatting sqref="Z6:AC20">
    <cfRule type="expression" dxfId="21" priority="612">
      <formula>Z6=0</formula>
    </cfRule>
    <cfRule type="expression" dxfId="20" priority="613">
      <formula>Z6&lt;0</formula>
    </cfRule>
    <cfRule type="expression" dxfId="19" priority="614">
      <formula>Z6&gt;0</formula>
    </cfRule>
    <cfRule type="iconSet" priority="615">
      <iconSet iconSet="3Arrows">
        <cfvo type="percent" val="0"/>
        <cfvo type="num" val="0"/>
        <cfvo type="num" val="0" gte="0"/>
      </iconSet>
    </cfRule>
  </conditionalFormatting>
  <conditionalFormatting sqref="F6:F20">
    <cfRule type="expression" dxfId="18" priority="5">
      <formula>F6=0</formula>
    </cfRule>
    <cfRule type="expression" dxfId="17" priority="6">
      <formula>F6&lt;0</formula>
    </cfRule>
    <cfRule type="expression" dxfId="16" priority="7">
      <formula>F6&gt;0</formula>
    </cfRule>
    <cfRule type="iconSet" priority="8">
      <iconSet iconSet="3Arrows">
        <cfvo type="percent" val="0"/>
        <cfvo type="num" val="0"/>
        <cfvo type="num" val="0" gte="0"/>
      </iconSet>
    </cfRule>
  </conditionalFormatting>
  <conditionalFormatting sqref="H6:H20">
    <cfRule type="expression" dxfId="15" priority="1">
      <formula>H6=0</formula>
    </cfRule>
    <cfRule type="expression" dxfId="14" priority="2">
      <formula>H6&lt;0</formula>
    </cfRule>
    <cfRule type="expression" dxfId="13" priority="3">
      <formula>H6&gt;0</formula>
    </cfRule>
    <cfRule type="iconSet" priority="4">
      <iconSet iconSet="3Arrows">
        <cfvo type="percent" val="0"/>
        <cfvo type="num" val="0"/>
        <cfvo type="num" val="0" gte="0"/>
      </iconSet>
    </cfRule>
  </conditionalFormatting>
  <dataValidations count="5">
    <dataValidation type="list" showInputMessage="1" showErrorMessage="1" sqref="H2">
      <formula1>Prefix</formula1>
    </dataValidation>
    <dataValidation type="list" showInputMessage="1" showErrorMessage="1" sqref="I2">
      <formula1>UTC_hours_delta</formula1>
    </dataValidation>
    <dataValidation type="list" showInputMessage="1" showErrorMessage="1" sqref="B6:B20 C26:J26 B27:B36">
      <formula1>CCY</formula1>
    </dataValidation>
    <dataValidation type="list" showInputMessage="1" showErrorMessage="1" sqref="E2">
      <formula1>CCY</formula1>
    </dataValidation>
    <dataValidation type="list" showInputMessage="1" showErrorMessage="1" sqref="B40">
      <formula1>CCY</formula1>
    </dataValidation>
  </dataValidations>
  <pageMargins left="0.7" right="0.7" top="0.78740157499999996" bottom="0.78740157499999996" header="0.3" footer="0.3"/>
  <pageSetup paperSize="9" orientation="portrait" horizontalDpi="4294967295" verticalDpi="4294967295" r:id="rId1"/>
  <drawing r:id="rId2"/>
  <extLst>
    <ext xmlns:x14="http://schemas.microsoft.com/office/spreadsheetml/2009/9/main" uri="{78C0D931-6437-407d-A8EE-F0AAD7539E65}">
      <x14:conditionalFormattings>
        <x14:conditionalFormatting xmlns:xm="http://schemas.microsoft.com/office/excel/2006/main">
          <x14:cfRule type="expression" priority="465" id="{06BC0C78-629E-4A5A-BE27-6EEFB7353630}">
            <xm:f>Monitor!X5&gt;0</xm:f>
            <x14:dxf>
              <font>
                <color theme="0"/>
              </font>
              <fill>
                <patternFill>
                  <bgColor rgb="FFFF0000"/>
                </patternFill>
              </fill>
            </x14:dxf>
          </x14:cfRule>
          <xm:sqref>M6:M20</xm:sqref>
        </x14:conditionalFormatting>
        <x14:conditionalFormatting xmlns:xm="http://schemas.microsoft.com/office/excel/2006/main">
          <x14:cfRule type="expression" priority="641" id="{06BC0C78-629E-4A5A-BE27-6EEFB7353630}">
            <xm:f>Monitor!N5&gt;0</xm:f>
            <x14:dxf>
              <font>
                <color theme="0"/>
              </font>
              <fill>
                <patternFill>
                  <bgColor rgb="FFFF0000"/>
                </patternFill>
              </fill>
            </x14:dxf>
          </x14:cfRule>
          <xm:sqref>B6:B20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U21"/>
  <sheetViews>
    <sheetView showGridLines="0" showRowColHeaders="0" zoomScaleNormal="100" workbookViewId="0">
      <selection activeCell="B19" sqref="B19"/>
    </sheetView>
  </sheetViews>
  <sheetFormatPr baseColWidth="10" defaultColWidth="0" defaultRowHeight="15" zeroHeight="1"/>
  <cols>
    <col min="1" max="1" width="3.7109375" style="70" customWidth="1"/>
    <col min="2" max="2" width="13.140625" style="70" customWidth="1"/>
    <col min="3" max="6" width="15.7109375" style="70" customWidth="1"/>
    <col min="7" max="7" width="3.7109375" style="70" customWidth="1"/>
    <col min="8" max="10" width="17.7109375" style="70" hidden="1" customWidth="1"/>
    <col min="11" max="13" width="11.42578125" style="70" hidden="1" customWidth="1"/>
    <col min="14" max="14" width="11.140625" style="70" hidden="1" customWidth="1"/>
    <col min="15" max="17" width="11.42578125" style="70" hidden="1" customWidth="1"/>
    <col min="18" max="18" width="14.85546875" style="70" hidden="1" customWidth="1"/>
    <col min="19" max="19" width="18.7109375" style="70" hidden="1" customWidth="1"/>
    <col min="20" max="20" width="18.140625" style="70" hidden="1" customWidth="1"/>
    <col min="21" max="16384" width="11.42578125" style="70" hidden="1"/>
  </cols>
  <sheetData>
    <row r="1" spans="2:21" ht="2.25" customHeight="1"/>
    <row r="2" spans="2:21">
      <c r="R2" s="70" t="s">
        <v>173</v>
      </c>
      <c r="S2" s="70" t="s">
        <v>177</v>
      </c>
      <c r="T2" s="70" t="s">
        <v>178</v>
      </c>
    </row>
    <row r="3" spans="2:21" ht="30">
      <c r="C3" s="85" t="s">
        <v>163</v>
      </c>
      <c r="D3" s="86" t="s">
        <v>180</v>
      </c>
      <c r="E3" s="86" t="s">
        <v>181</v>
      </c>
      <c r="F3" s="87" t="s">
        <v>183</v>
      </c>
      <c r="H3" s="72"/>
      <c r="I3" s="72"/>
      <c r="J3" s="72" t="s">
        <v>172</v>
      </c>
      <c r="K3" s="72" t="s">
        <v>174</v>
      </c>
      <c r="L3" s="72" t="s">
        <v>175</v>
      </c>
      <c r="M3" s="72" t="s">
        <v>176</v>
      </c>
      <c r="N3" s="72" t="s">
        <v>182</v>
      </c>
      <c r="O3" s="72"/>
      <c r="P3" s="72"/>
      <c r="Q3" s="72"/>
      <c r="R3" s="77">
        <f>COUNT(F5:F19)</f>
        <v>0</v>
      </c>
      <c r="S3" s="77">
        <f>COUNT(D5:D19)</f>
        <v>0</v>
      </c>
      <c r="T3" s="77">
        <f>COUNT(E5:E19)</f>
        <v>0</v>
      </c>
      <c r="U3" s="75">
        <f>SUM(R3:T3)</f>
        <v>0</v>
      </c>
    </row>
    <row r="4" spans="2:21">
      <c r="C4" s="72"/>
      <c r="D4" s="71"/>
      <c r="E4" s="71"/>
      <c r="F4" s="71"/>
      <c r="H4" s="72"/>
      <c r="I4" s="72"/>
      <c r="J4" s="72"/>
      <c r="K4" s="72"/>
      <c r="L4" s="72"/>
      <c r="M4" s="72"/>
      <c r="N4" s="72"/>
      <c r="O4" s="72"/>
      <c r="P4" s="72"/>
      <c r="Q4" s="72"/>
      <c r="R4" s="77"/>
      <c r="S4" s="77"/>
      <c r="T4" s="77"/>
      <c r="U4" s="75"/>
    </row>
    <row r="5" spans="2:21" s="75" customFormat="1" ht="18.75" customHeight="1">
      <c r="B5" s="115" t="str">
        <f>+'FX Rates'!B6</f>
        <v>AUD</v>
      </c>
      <c r="C5" s="83">
        <f>+'FX Rates'!C6</f>
        <v>1.5687549999999999</v>
      </c>
      <c r="D5" s="88"/>
      <c r="E5" s="88"/>
      <c r="F5" s="89"/>
      <c r="H5" s="73"/>
      <c r="I5" s="73"/>
      <c r="J5" s="73">
        <f>+'FX Rates'!AC6</f>
        <v>0</v>
      </c>
      <c r="K5" s="74" t="str">
        <f t="shared" ref="K5:K19" si="0">IF(B5="","",IF(F5="","",IF(OR(J5&lt;F5*-1,J5&gt;F5),1,"")))</f>
        <v/>
      </c>
      <c r="L5" s="74" t="str">
        <f>IF($B5="","",IF($D5="","",IF($C5&gt;=$D5,1,"")))</f>
        <v/>
      </c>
      <c r="M5" s="74" t="str">
        <f>IF($B5="","",IF($E5="","",IF($C5&lt;=$E5,1,"")))</f>
        <v/>
      </c>
      <c r="N5" s="90">
        <f>SUM(K5:M5)</f>
        <v>0</v>
      </c>
    </row>
    <row r="6" spans="2:21" s="75" customFormat="1" ht="18.75" customHeight="1">
      <c r="B6" s="115" t="str">
        <f>+'FX Rates'!B7</f>
        <v>CNY</v>
      </c>
      <c r="C6" s="76">
        <f>+'FX Rates'!C7</f>
        <v>7.7314670000000003</v>
      </c>
      <c r="D6" s="88"/>
      <c r="E6" s="88"/>
      <c r="F6" s="89"/>
      <c r="H6" s="73"/>
      <c r="I6" s="73"/>
      <c r="J6" s="73">
        <f>+'FX Rates'!AC7</f>
        <v>0</v>
      </c>
      <c r="K6" s="74" t="str">
        <f t="shared" si="0"/>
        <v/>
      </c>
      <c r="L6" s="74" t="str">
        <f t="shared" ref="L6:L19" si="1">IF($B6="","",IF($D6="","",IF($C6&gt;=$D6,1,"")))</f>
        <v/>
      </c>
      <c r="M6" s="74" t="str">
        <f t="shared" ref="M6:M19" si="2">IF($B6="","",IF($E6="","",IF($C6&lt;=$E6,1,"")))</f>
        <v/>
      </c>
      <c r="N6" s="90">
        <f t="shared" ref="N6:N19" si="3">SUM(K6:M6)</f>
        <v>0</v>
      </c>
    </row>
    <row r="7" spans="2:21" s="75" customFormat="1" ht="18.75" customHeight="1">
      <c r="B7" s="115" t="str">
        <f>+'FX Rates'!B8</f>
        <v>CHF</v>
      </c>
      <c r="C7" s="76">
        <f>+'FX Rates'!C8</f>
        <v>1.151913</v>
      </c>
      <c r="D7" s="88"/>
      <c r="E7" s="88"/>
      <c r="F7" s="89"/>
      <c r="H7" s="73"/>
      <c r="I7" s="73"/>
      <c r="J7" s="73">
        <f>+'FX Rates'!AC8</f>
        <v>0</v>
      </c>
      <c r="K7" s="74" t="str">
        <f t="shared" si="0"/>
        <v/>
      </c>
      <c r="L7" s="74" t="str">
        <f t="shared" si="1"/>
        <v/>
      </c>
      <c r="M7" s="74" t="str">
        <f t="shared" si="2"/>
        <v/>
      </c>
      <c r="N7" s="90">
        <f t="shared" si="3"/>
        <v>0</v>
      </c>
    </row>
    <row r="8" spans="2:21" s="75" customFormat="1" ht="18.75" customHeight="1">
      <c r="B8" s="115" t="str">
        <f>+'FX Rates'!B9</f>
        <v>CZK</v>
      </c>
      <c r="C8" s="76">
        <f>+'FX Rates'!C9</f>
        <v>25.408248</v>
      </c>
      <c r="D8" s="88"/>
      <c r="E8" s="88"/>
      <c r="F8" s="89"/>
      <c r="H8" s="73"/>
      <c r="I8" s="73"/>
      <c r="J8" s="73">
        <f>+'FX Rates'!AC9</f>
        <v>0</v>
      </c>
      <c r="K8" s="74" t="str">
        <f t="shared" si="0"/>
        <v/>
      </c>
      <c r="L8" s="74" t="str">
        <f t="shared" si="1"/>
        <v/>
      </c>
      <c r="M8" s="74" t="str">
        <f t="shared" si="2"/>
        <v/>
      </c>
      <c r="N8" s="90">
        <f t="shared" si="3"/>
        <v>0</v>
      </c>
    </row>
    <row r="9" spans="2:21" s="75" customFormat="1" ht="18.75" customHeight="1">
      <c r="B9" s="115" t="str">
        <f>+'FX Rates'!B10</f>
        <v>DKK</v>
      </c>
      <c r="C9" s="76">
        <f>+'FX Rates'!C10</f>
        <v>7.4462200000000003</v>
      </c>
      <c r="D9" s="88"/>
      <c r="E9" s="88"/>
      <c r="F9" s="89"/>
      <c r="H9" s="73"/>
      <c r="I9" s="73"/>
      <c r="J9" s="73">
        <f>+'FX Rates'!AC10</f>
        <v>0</v>
      </c>
      <c r="K9" s="74" t="str">
        <f t="shared" si="0"/>
        <v/>
      </c>
      <c r="L9" s="74" t="str">
        <f t="shared" si="1"/>
        <v/>
      </c>
      <c r="M9" s="74" t="str">
        <f t="shared" si="2"/>
        <v/>
      </c>
      <c r="N9" s="90">
        <f t="shared" si="3"/>
        <v>0</v>
      </c>
    </row>
    <row r="10" spans="2:21" s="75" customFormat="1" ht="18.75" customHeight="1">
      <c r="B10" s="115" t="str">
        <f>+'FX Rates'!B11</f>
        <v>GBP</v>
      </c>
      <c r="C10" s="76">
        <f>+'FX Rates'!C11</f>
        <v>0.88617900000000005</v>
      </c>
      <c r="D10" s="88"/>
      <c r="E10" s="88"/>
      <c r="F10" s="89"/>
      <c r="H10" s="73"/>
      <c r="I10" s="73"/>
      <c r="J10" s="73">
        <f>+'FX Rates'!AC11</f>
        <v>0</v>
      </c>
      <c r="K10" s="74" t="str">
        <f t="shared" si="0"/>
        <v/>
      </c>
      <c r="L10" s="74" t="str">
        <f t="shared" si="1"/>
        <v/>
      </c>
      <c r="M10" s="74" t="str">
        <f t="shared" si="2"/>
        <v/>
      </c>
      <c r="N10" s="90">
        <f t="shared" si="3"/>
        <v>0</v>
      </c>
    </row>
    <row r="11" spans="2:21" s="75" customFormat="1" ht="18.75" customHeight="1">
      <c r="B11" s="115" t="str">
        <f>+'FX Rates'!B12</f>
        <v>HKD</v>
      </c>
      <c r="C11" s="76">
        <f>+'FX Rates'!C12</f>
        <v>9.5505410000000008</v>
      </c>
      <c r="D11" s="88"/>
      <c r="E11" s="88"/>
      <c r="F11" s="89"/>
      <c r="H11" s="73"/>
      <c r="I11" s="73"/>
      <c r="J11" s="73">
        <f>+'FX Rates'!AC12</f>
        <v>0</v>
      </c>
      <c r="K11" s="74" t="str">
        <f t="shared" si="0"/>
        <v/>
      </c>
      <c r="L11" s="74" t="str">
        <f t="shared" si="1"/>
        <v/>
      </c>
      <c r="M11" s="74" t="str">
        <f t="shared" si="2"/>
        <v/>
      </c>
      <c r="N11" s="90">
        <f t="shared" si="3"/>
        <v>0</v>
      </c>
    </row>
    <row r="12" spans="2:21" s="75" customFormat="1" ht="18.75" customHeight="1">
      <c r="B12" s="115" t="str">
        <f>+'FX Rates'!B13</f>
        <v>NOK</v>
      </c>
      <c r="C12" s="76">
        <f>+'FX Rates'!C13</f>
        <v>9.6421949999999992</v>
      </c>
      <c r="D12" s="88"/>
      <c r="E12" s="88"/>
      <c r="F12" s="89"/>
      <c r="H12" s="73"/>
      <c r="I12" s="73"/>
      <c r="J12" s="73">
        <f>+'FX Rates'!AC13</f>
        <v>0</v>
      </c>
      <c r="K12" s="74" t="str">
        <f t="shared" si="0"/>
        <v/>
      </c>
      <c r="L12" s="74" t="str">
        <f t="shared" si="1"/>
        <v/>
      </c>
      <c r="M12" s="74" t="str">
        <f t="shared" si="2"/>
        <v/>
      </c>
      <c r="N12" s="90">
        <f t="shared" si="3"/>
        <v>0</v>
      </c>
    </row>
    <row r="13" spans="2:21" s="75" customFormat="1" ht="18.75" customHeight="1">
      <c r="B13" s="115" t="str">
        <f>+'FX Rates'!B14</f>
        <v>NZD</v>
      </c>
      <c r="C13" s="76">
        <f>+'FX Rates'!C14</f>
        <v>1.691549</v>
      </c>
      <c r="D13" s="88"/>
      <c r="E13" s="88"/>
      <c r="F13" s="89"/>
      <c r="H13" s="73"/>
      <c r="I13" s="73"/>
      <c r="J13" s="73">
        <f>+'FX Rates'!AC14</f>
        <v>0</v>
      </c>
      <c r="K13" s="74" t="str">
        <f t="shared" si="0"/>
        <v/>
      </c>
      <c r="L13" s="74" t="str">
        <f t="shared" si="1"/>
        <v/>
      </c>
      <c r="M13" s="74" t="str">
        <f t="shared" si="2"/>
        <v/>
      </c>
      <c r="N13" s="90">
        <f t="shared" si="3"/>
        <v>0</v>
      </c>
    </row>
    <row r="14" spans="2:21" s="75" customFormat="1" ht="18.75" customHeight="1">
      <c r="B14" s="115" t="str">
        <f>+'FX Rates'!B15</f>
        <v>PHP</v>
      </c>
      <c r="C14" s="76">
        <f>+'FX Rates'!C15</f>
        <v>63.514625000000002</v>
      </c>
      <c r="D14" s="88"/>
      <c r="E14" s="88"/>
      <c r="F14" s="89"/>
      <c r="H14" s="73"/>
      <c r="I14" s="73"/>
      <c r="J14" s="73">
        <f>+'FX Rates'!AC15</f>
        <v>0</v>
      </c>
      <c r="K14" s="74" t="str">
        <f t="shared" si="0"/>
        <v/>
      </c>
      <c r="L14" s="74" t="str">
        <f t="shared" si="1"/>
        <v/>
      </c>
      <c r="M14" s="74" t="str">
        <f t="shared" si="2"/>
        <v/>
      </c>
      <c r="N14" s="90">
        <f t="shared" si="3"/>
        <v>0</v>
      </c>
    </row>
    <row r="15" spans="2:21" s="75" customFormat="1" ht="18.75" customHeight="1">
      <c r="B15" s="115" t="str">
        <f>+'FX Rates'!B16</f>
        <v>PLN</v>
      </c>
      <c r="C15" s="76">
        <f>+'FX Rates'!C16</f>
        <v>4.1765379999999999</v>
      </c>
      <c r="D15" s="88"/>
      <c r="E15" s="88"/>
      <c r="F15" s="89"/>
      <c r="H15" s="73"/>
      <c r="I15" s="73"/>
      <c r="J15" s="73">
        <f>+'FX Rates'!AC16</f>
        <v>0</v>
      </c>
      <c r="K15" s="74" t="str">
        <f t="shared" si="0"/>
        <v/>
      </c>
      <c r="L15" s="74" t="str">
        <f t="shared" si="1"/>
        <v/>
      </c>
      <c r="M15" s="74" t="str">
        <f t="shared" si="2"/>
        <v/>
      </c>
      <c r="N15" s="90">
        <f t="shared" si="3"/>
        <v>0</v>
      </c>
    </row>
    <row r="16" spans="2:21" s="75" customFormat="1" ht="18.75" customHeight="1">
      <c r="B16" s="115" t="str">
        <f>+'FX Rates'!B17</f>
        <v>RUB</v>
      </c>
      <c r="C16" s="76">
        <f>+'FX Rates'!C17</f>
        <v>68.696599000000006</v>
      </c>
      <c r="D16" s="88"/>
      <c r="E16" s="88"/>
      <c r="F16" s="89"/>
      <c r="H16" s="73"/>
      <c r="I16" s="73"/>
      <c r="J16" s="73">
        <f>+'FX Rates'!AC17</f>
        <v>0</v>
      </c>
      <c r="K16" s="74" t="str">
        <f t="shared" si="0"/>
        <v/>
      </c>
      <c r="L16" s="74" t="str">
        <f t="shared" si="1"/>
        <v/>
      </c>
      <c r="M16" s="74" t="str">
        <f t="shared" si="2"/>
        <v/>
      </c>
      <c r="N16" s="90">
        <f t="shared" si="3"/>
        <v>0</v>
      </c>
    </row>
    <row r="17" spans="2:14" s="75" customFormat="1" ht="18.75" customHeight="1">
      <c r="B17" s="115" t="str">
        <f>+'FX Rates'!B18</f>
        <v>SEK</v>
      </c>
      <c r="C17" s="76">
        <f>+'FX Rates'!C18</f>
        <v>10.105657000000001</v>
      </c>
      <c r="D17" s="88"/>
      <c r="E17" s="88"/>
      <c r="F17" s="89"/>
      <c r="H17" s="73"/>
      <c r="I17" s="73"/>
      <c r="J17" s="73">
        <f>+'FX Rates'!AC18</f>
        <v>0</v>
      </c>
      <c r="K17" s="74" t="str">
        <f t="shared" si="0"/>
        <v/>
      </c>
      <c r="L17" s="74" t="str">
        <f t="shared" si="1"/>
        <v/>
      </c>
      <c r="M17" s="74" t="str">
        <f t="shared" si="2"/>
        <v/>
      </c>
      <c r="N17" s="90">
        <f t="shared" si="3"/>
        <v>0</v>
      </c>
    </row>
    <row r="18" spans="2:14" s="75" customFormat="1" ht="18.75" customHeight="1">
      <c r="B18" s="115" t="str">
        <f>+'FX Rates'!B19</f>
        <v>SGD</v>
      </c>
      <c r="C18" s="76">
        <f>+'FX Rates'!C19</f>
        <v>1.616025</v>
      </c>
      <c r="D18" s="88"/>
      <c r="E18" s="88"/>
      <c r="F18" s="89"/>
      <c r="H18" s="73"/>
      <c r="I18" s="73"/>
      <c r="J18" s="73">
        <f>+'FX Rates'!AC19</f>
        <v>0</v>
      </c>
      <c r="K18" s="74" t="str">
        <f t="shared" si="0"/>
        <v/>
      </c>
      <c r="L18" s="74" t="str">
        <f t="shared" si="1"/>
        <v/>
      </c>
      <c r="M18" s="74" t="str">
        <f t="shared" si="2"/>
        <v/>
      </c>
      <c r="N18" s="90">
        <f t="shared" si="3"/>
        <v>0</v>
      </c>
    </row>
    <row r="19" spans="2:14" s="75" customFormat="1" ht="18.75" customHeight="1">
      <c r="B19" s="115" t="str">
        <f>+'FX Rates'!B20</f>
        <v>USD</v>
      </c>
      <c r="C19" s="84">
        <f>+'FX Rates'!C20</f>
        <v>1.2203790000000001</v>
      </c>
      <c r="D19" s="88"/>
      <c r="E19" s="88"/>
      <c r="F19" s="89"/>
      <c r="H19" s="73"/>
      <c r="I19" s="73"/>
      <c r="J19" s="73">
        <f>+'FX Rates'!AC20</f>
        <v>0</v>
      </c>
      <c r="K19" s="74" t="str">
        <f t="shared" si="0"/>
        <v/>
      </c>
      <c r="L19" s="74" t="str">
        <f t="shared" si="1"/>
        <v/>
      </c>
      <c r="M19" s="74" t="str">
        <f t="shared" si="2"/>
        <v/>
      </c>
      <c r="N19" s="90">
        <f t="shared" si="3"/>
        <v>0</v>
      </c>
    </row>
    <row r="20" spans="2:14">
      <c r="B20"/>
      <c r="C20"/>
      <c r="D20"/>
      <c r="E20"/>
      <c r="F20"/>
      <c r="N20" s="70">
        <f>SUM(N5:N19)</f>
        <v>0</v>
      </c>
    </row>
    <row r="21" spans="2:14" hidden="1">
      <c r="B21"/>
      <c r="C21"/>
      <c r="D21"/>
      <c r="E21"/>
      <c r="F21"/>
    </row>
  </sheetData>
  <sheetProtection password="C338" sheet="1" objects="1" scenarios="1"/>
  <conditionalFormatting sqref="D5:D19">
    <cfRule type="expression" dxfId="10" priority="3">
      <formula>L5=1</formula>
    </cfRule>
  </conditionalFormatting>
  <conditionalFormatting sqref="E5:E19">
    <cfRule type="expression" dxfId="9" priority="2">
      <formula>M5=1</formula>
    </cfRule>
  </conditionalFormatting>
  <conditionalFormatting sqref="F5:F19">
    <cfRule type="expression" dxfId="8" priority="1">
      <formula>K5=1</formula>
    </cfRule>
  </conditionalFormatting>
  <pageMargins left="0.7" right="0.7" top="0.78740157499999996" bottom="0.78740157499999996" header="0.3" footer="0.3"/>
  <pageSetup paperSize="9"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autoPageBreaks="0"/>
  </sheetPr>
  <dimension ref="A1:I45"/>
  <sheetViews>
    <sheetView showGridLines="0" showRowColHeaders="0" workbookViewId="0">
      <selection activeCell="C10" sqref="C10"/>
    </sheetView>
  </sheetViews>
  <sheetFormatPr baseColWidth="10" defaultColWidth="0" defaultRowHeight="15" zeroHeight="1"/>
  <cols>
    <col min="1" max="1" width="5.7109375" customWidth="1"/>
    <col min="2" max="8" width="11.42578125" customWidth="1"/>
    <col min="9" max="9" width="5.7109375" customWidth="1"/>
    <col min="10" max="16384" width="11.42578125" hidden="1"/>
  </cols>
  <sheetData>
    <row r="1"/>
    <row r="2"/>
    <row r="3"/>
    <row r="4"/>
    <row r="5"/>
    <row r="6"/>
    <row r="7"/>
    <row r="8"/>
    <row r="9"/>
    <row r="10"/>
    <row r="11"/>
    <row r="12"/>
    <row r="13"/>
    <row r="14"/>
    <row r="15"/>
    <row r="16"/>
    <row r="17"/>
    <row r="18"/>
    <row r="19"/>
    <row r="20"/>
    <row r="21"/>
    <row r="22"/>
    <row r="23"/>
    <row r="24"/>
    <row r="25"/>
    <row r="26"/>
    <row r="27"/>
    <row r="28"/>
    <row r="29"/>
    <row r="30"/>
    <row r="31"/>
    <row r="32"/>
    <row r="33"/>
    <row r="34"/>
    <row r="35"/>
    <row r="36"/>
    <row r="37"/>
    <row r="38"/>
    <row r="39"/>
    <row r="40"/>
    <row r="41"/>
    <row r="42"/>
    <row r="43"/>
    <row r="44"/>
    <row r="45"/>
  </sheetData>
  <sheetProtection algorithmName="SHA-512" hashValue="4XgqmkfcrkaJRNaaAvxibQuOB+5vW0rEJXjSV+PzChIUtRgf5g2FkImAJAM8Z0OSW4rm04RoXDAE4H5lZxtzjg==" saltValue="4W5DPhGIv7ovAI1ERRbqFQ==" spinCount="100000" sheet="1" objects="1" scenarios="1"/>
  <printOptions horizontalCentered="1"/>
  <pageMargins left="0.11811023622047245" right="0.11811023622047245" top="0.78740157480314965" bottom="0.78740157480314965" header="0.31496062992125984" footer="0.31496062992125984"/>
  <pageSetup paperSize="9"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I200"/>
  <sheetViews>
    <sheetView showGridLines="0" workbookViewId="0">
      <pane ySplit="1" topLeftCell="A2" activePane="bottomLeft" state="frozen"/>
      <selection activeCell="G22" sqref="G22"/>
      <selection pane="bottomLeft" activeCell="A2" sqref="A2"/>
    </sheetView>
  </sheetViews>
  <sheetFormatPr baseColWidth="10" defaultColWidth="0" defaultRowHeight="15"/>
  <cols>
    <col min="1" max="1" width="11.42578125" style="2" customWidth="1"/>
    <col min="2" max="2" width="32" style="1" bestFit="1" customWidth="1"/>
    <col min="3" max="3" width="21.5703125" style="1" customWidth="1"/>
    <col min="4" max="4" width="21.5703125" hidden="1" customWidth="1"/>
    <col min="5" max="5" width="10.7109375" style="3" customWidth="1"/>
    <col min="6" max="6" width="10.7109375" style="4" customWidth="1"/>
    <col min="7" max="16384" width="11.42578125" hidden="1"/>
  </cols>
  <sheetData>
    <row r="1" spans="1:9" ht="54" customHeight="1">
      <c r="A1" s="30" t="s">
        <v>119</v>
      </c>
      <c r="B1" s="31" t="s">
        <v>120</v>
      </c>
      <c r="C1" s="31" t="s">
        <v>122</v>
      </c>
      <c r="D1" s="32" t="s">
        <v>121</v>
      </c>
      <c r="E1" s="33" t="s">
        <v>2</v>
      </c>
      <c r="F1" s="34" t="s">
        <v>3</v>
      </c>
      <c r="I1" s="10"/>
    </row>
    <row r="2" spans="1:9">
      <c r="A2" s="35" t="str">
        <f>IF('Rates Import'!A9="","",'Rates Import'!A9)</f>
        <v>AED</v>
      </c>
      <c r="B2" s="36" t="str">
        <f>IF(Rates[[#This Row],[CCY]]="","",VLOOKUP(Rates[[#This Row],[CCY]],CCYs!A:B,2,FALSE))</f>
        <v>United Arab Emirates Dirham</v>
      </c>
      <c r="C2" s="37">
        <f>IF(Rates[[#This Row],[CCY]]="","",VLOOKUP(Rates[[#This Row],[CCY]],'Rates Import'!A:B,2,FALSE))</f>
        <v>4.482469</v>
      </c>
      <c r="D2" s="35" t="str">
        <f>+'Rates Import'!B7</f>
        <v>28.02.2018 20:00 UTC</v>
      </c>
      <c r="E2" s="38" t="str">
        <f>IF(Rates[[#This Row],[CCY]]="","",+'Rates Import'!C7)</f>
        <v>28.02.2018</v>
      </c>
      <c r="F2" s="39">
        <f>IF(Rates[[#This Row],[CCY]]="","",+'Rates Import'!F7)</f>
        <v>0.83333333333333337</v>
      </c>
      <c r="I2" s="10" t="str">
        <f>IF(Rates[[#This Row],[CCY]]="","",+Rates[[#This Row],[CCY]])</f>
        <v>AED</v>
      </c>
    </row>
    <row r="3" spans="1:9">
      <c r="A3" s="35" t="str">
        <f>IF('Rates Import'!A10="","",'Rates Import'!A10)</f>
        <v>AFN</v>
      </c>
      <c r="B3" s="36" t="str">
        <f>IF(Rates[[#This Row],[CCY]]="","",VLOOKUP(Rates[[#This Row],[CCY]],CCYs!A:B,2,FALSE))</f>
        <v>Afghanistan Afghani</v>
      </c>
      <c r="C3" s="40">
        <f>IF(Rates[[#This Row],[CCY]]="","",VLOOKUP(Rates[[#This Row],[CCY]],'Rates Import'!A:B,2,FALSE))</f>
        <v>84.876367000000002</v>
      </c>
      <c r="D3" s="35"/>
      <c r="E3" s="38" t="str">
        <f>IF(Rates[[#This Row],[CCY]]="","",+'Rates Import'!C8)</f>
        <v>28.02.2018</v>
      </c>
      <c r="F3" s="39">
        <f>IF(Rates[[#This Row],[CCY]]="","",+'Rates Import'!F8)</f>
        <v>0.83333333333333337</v>
      </c>
      <c r="I3" s="10" t="str">
        <f>IF(Rates[[#This Row],[CCY]]="","",+Rates[[#This Row],[CCY]])</f>
        <v>AFN</v>
      </c>
    </row>
    <row r="4" spans="1:9">
      <c r="A4" s="35" t="str">
        <f>IF('Rates Import'!A11="","",'Rates Import'!A11)</f>
        <v>ALL</v>
      </c>
      <c r="B4" s="36" t="str">
        <f>IF(Rates[[#This Row],[CCY]]="","",VLOOKUP(Rates[[#This Row],[CCY]],CCYs!A:B,2,FALSE))</f>
        <v>Albania Lek</v>
      </c>
      <c r="C4" s="37">
        <f>IF(Rates[[#This Row],[CCY]]="","",VLOOKUP(Rates[[#This Row],[CCY]],'Rates Import'!A:B,2,FALSE))</f>
        <v>131.861952</v>
      </c>
      <c r="D4" s="35"/>
      <c r="E4" s="38" t="str">
        <f>IF(Rates[[#This Row],[CCY]]="","",+'Rates Import'!C9)</f>
        <v>28.02.2018</v>
      </c>
      <c r="F4" s="39">
        <f>IF(Rates[[#This Row],[CCY]]="","",+'Rates Import'!F9)</f>
        <v>0.83333333333333337</v>
      </c>
      <c r="I4" s="10" t="str">
        <f>IF(Rates[[#This Row],[CCY]]="","",+Rates[[#This Row],[CCY]])</f>
        <v>ALL</v>
      </c>
    </row>
    <row r="5" spans="1:9">
      <c r="A5" s="35" t="str">
        <f>IF('Rates Import'!A12="","",'Rates Import'!A12)</f>
        <v>AMD</v>
      </c>
      <c r="B5" s="36" t="str">
        <f>IF(Rates[[#This Row],[CCY]]="","",VLOOKUP(Rates[[#This Row],[CCY]],CCYs!A:B,2,FALSE))</f>
        <v>Armenia Dram</v>
      </c>
      <c r="C5" s="37">
        <f>IF(Rates[[#This Row],[CCY]]="","",VLOOKUP(Rates[[#This Row],[CCY]],'Rates Import'!A:B,2,FALSE))</f>
        <v>586.76478899999995</v>
      </c>
      <c r="D5" s="35"/>
      <c r="E5" s="38" t="str">
        <f>IF(Rates[[#This Row],[CCY]]="","",+'Rates Import'!C10)</f>
        <v>28.02.2018</v>
      </c>
      <c r="F5" s="39">
        <f>IF(Rates[[#This Row],[CCY]]="","",+'Rates Import'!F10)</f>
        <v>0.83333333333333337</v>
      </c>
      <c r="I5" s="10" t="str">
        <f>IF(Rates[[#This Row],[CCY]]="","",+Rates[[#This Row],[CCY]])</f>
        <v>AMD</v>
      </c>
    </row>
    <row r="6" spans="1:9">
      <c r="A6" s="35" t="str">
        <f>IF('Rates Import'!A13="","",'Rates Import'!A13)</f>
        <v>ANG</v>
      </c>
      <c r="B6" s="36" t="str">
        <f>IF(Rates[[#This Row],[CCY]]="","",VLOOKUP(Rates[[#This Row],[CCY]],CCYs!A:B,2,FALSE))</f>
        <v>Netherlands Antilles Guilder</v>
      </c>
      <c r="C6" s="37">
        <f>IF(Rates[[#This Row],[CCY]]="","",VLOOKUP(Rates[[#This Row],[CCY]],'Rates Import'!A:B,2,FALSE))</f>
        <v>2.178553</v>
      </c>
      <c r="D6" s="35"/>
      <c r="E6" s="38" t="str">
        <f>IF(Rates[[#This Row],[CCY]]="","",+'Rates Import'!C11)</f>
        <v>28.02.2018</v>
      </c>
      <c r="F6" s="39">
        <f>IF(Rates[[#This Row],[CCY]]="","",+'Rates Import'!F11)</f>
        <v>0.83333333333333337</v>
      </c>
      <c r="I6" s="10" t="str">
        <f>IF(Rates[[#This Row],[CCY]]="","",+Rates[[#This Row],[CCY]])</f>
        <v>ANG</v>
      </c>
    </row>
    <row r="7" spans="1:9">
      <c r="A7" s="35" t="str">
        <f>IF('Rates Import'!A14="","",'Rates Import'!A14)</f>
        <v>AOA</v>
      </c>
      <c r="B7" s="36" t="str">
        <f>IF(Rates[[#This Row],[CCY]]="","",VLOOKUP(Rates[[#This Row],[CCY]],CCYs!A:B,2,FALSE))</f>
        <v>Angola Kwanza</v>
      </c>
      <c r="C7" s="37">
        <f>IF(Rates[[#This Row],[CCY]]="","",VLOOKUP(Rates[[#This Row],[CCY]],'Rates Import'!A:B,2,FALSE))</f>
        <v>260.10852999999997</v>
      </c>
      <c r="D7" s="35"/>
      <c r="E7" s="38" t="str">
        <f>IF(Rates[[#This Row],[CCY]]="","",+'Rates Import'!C12)</f>
        <v>28.02.2018</v>
      </c>
      <c r="F7" s="39">
        <f>IF(Rates[[#This Row],[CCY]]="","",+'Rates Import'!F12)</f>
        <v>0.83333333333333337</v>
      </c>
      <c r="I7" s="10" t="str">
        <f>IF(Rates[[#This Row],[CCY]]="","",+Rates[[#This Row],[CCY]])</f>
        <v>AOA</v>
      </c>
    </row>
    <row r="8" spans="1:9">
      <c r="A8" s="35" t="str">
        <f>IF('Rates Import'!A15="","",'Rates Import'!A15)</f>
        <v>ARS</v>
      </c>
      <c r="B8" s="36" t="str">
        <f>IF(Rates[[#This Row],[CCY]]="","",VLOOKUP(Rates[[#This Row],[CCY]],CCYs!A:B,2,FALSE))</f>
        <v>Argentina Peso</v>
      </c>
      <c r="C8" s="37">
        <f>IF(Rates[[#This Row],[CCY]]="","",VLOOKUP(Rates[[#This Row],[CCY]],'Rates Import'!A:B,2,FALSE))</f>
        <v>24.547923999999998</v>
      </c>
      <c r="D8" s="35"/>
      <c r="E8" s="38" t="str">
        <f>IF(Rates[[#This Row],[CCY]]="","",+'Rates Import'!C13)</f>
        <v>28.02.2018</v>
      </c>
      <c r="F8" s="39">
        <f>IF(Rates[[#This Row],[CCY]]="","",+'Rates Import'!F13)</f>
        <v>0.83333333333333337</v>
      </c>
      <c r="I8" s="10" t="str">
        <f>IF(Rates[[#This Row],[CCY]]="","",+Rates[[#This Row],[CCY]])</f>
        <v>ARS</v>
      </c>
    </row>
    <row r="9" spans="1:9">
      <c r="A9" s="35" t="str">
        <f>IF('Rates Import'!A16="","",'Rates Import'!A16)</f>
        <v>AUD</v>
      </c>
      <c r="B9" s="36" t="str">
        <f>IF(Rates[[#This Row],[CCY]]="","",VLOOKUP(Rates[[#This Row],[CCY]],CCYs!A:B,2,FALSE))</f>
        <v>Australia Dollar</v>
      </c>
      <c r="C9" s="37">
        <f>IF(Rates[[#This Row],[CCY]]="","",VLOOKUP(Rates[[#This Row],[CCY]],'Rates Import'!A:B,2,FALSE))</f>
        <v>1.5687549999999999</v>
      </c>
      <c r="D9" s="35"/>
      <c r="E9" s="38" t="str">
        <f>IF(Rates[[#This Row],[CCY]]="","",+'Rates Import'!C14)</f>
        <v>28.02.2018</v>
      </c>
      <c r="F9" s="39">
        <f>IF(Rates[[#This Row],[CCY]]="","",+'Rates Import'!F14)</f>
        <v>0.83333333333333337</v>
      </c>
      <c r="I9" s="10" t="str">
        <f>IF(Rates[[#This Row],[CCY]]="","",+Rates[[#This Row],[CCY]])</f>
        <v>AUD</v>
      </c>
    </row>
    <row r="10" spans="1:9">
      <c r="A10" s="35" t="str">
        <f>IF('Rates Import'!A17="","",'Rates Import'!A17)</f>
        <v>AWG</v>
      </c>
      <c r="B10" s="36" t="str">
        <f>IF(Rates[[#This Row],[CCY]]="","",VLOOKUP(Rates[[#This Row],[CCY]],CCYs!A:B,2,FALSE))</f>
        <v>Aruba Guilder</v>
      </c>
      <c r="C10" s="37">
        <f>IF(Rates[[#This Row],[CCY]]="","",VLOOKUP(Rates[[#This Row],[CCY]],'Rates Import'!A:B,2,FALSE))</f>
        <v>2.1814269999999998</v>
      </c>
      <c r="D10" s="35"/>
      <c r="E10" s="38" t="str">
        <f>IF(Rates[[#This Row],[CCY]]="","",+'Rates Import'!C15)</f>
        <v>28.02.2018</v>
      </c>
      <c r="F10" s="39">
        <f>IF(Rates[[#This Row],[CCY]]="","",+'Rates Import'!F15)</f>
        <v>0.83333333333333337</v>
      </c>
      <c r="I10" s="10" t="str">
        <f>IF(Rates[[#This Row],[CCY]]="","",+Rates[[#This Row],[CCY]])</f>
        <v>AWG</v>
      </c>
    </row>
    <row r="11" spans="1:9">
      <c r="A11" s="35" t="str">
        <f>IF('Rates Import'!A18="","",'Rates Import'!A18)</f>
        <v>AZN</v>
      </c>
      <c r="B11" s="36" t="str">
        <f>IF(Rates[[#This Row],[CCY]]="","",VLOOKUP(Rates[[#This Row],[CCY]],CCYs!A:B,2,FALSE))</f>
        <v>Azerbaijan New Manat</v>
      </c>
      <c r="C11" s="37">
        <f>IF(Rates[[#This Row],[CCY]]="","",VLOOKUP(Rates[[#This Row],[CCY]],'Rates Import'!A:B,2,FALSE))</f>
        <v>2.0603050000000001</v>
      </c>
      <c r="D11" s="35"/>
      <c r="E11" s="38" t="str">
        <f>IF(Rates[[#This Row],[CCY]]="","",+'Rates Import'!C16)</f>
        <v>28.02.2018</v>
      </c>
      <c r="F11" s="39">
        <f>IF(Rates[[#This Row],[CCY]]="","",+'Rates Import'!F16)</f>
        <v>0.83333333333333337</v>
      </c>
      <c r="I11" s="10" t="str">
        <f>IF(Rates[[#This Row],[CCY]]="","",+Rates[[#This Row],[CCY]])</f>
        <v>AZN</v>
      </c>
    </row>
    <row r="12" spans="1:9">
      <c r="A12" s="35" t="str">
        <f>IF('Rates Import'!A19="","",'Rates Import'!A19)</f>
        <v>BAM</v>
      </c>
      <c r="B12" s="36" t="str">
        <f>IF(Rates[[#This Row],[CCY]]="","",VLOOKUP(Rates[[#This Row],[CCY]],CCYs!A:B,2,FALSE))</f>
        <v>Bosnia and Herzegovina Convertible Marka</v>
      </c>
      <c r="C12" s="37">
        <f>IF(Rates[[#This Row],[CCY]]="","",VLOOKUP(Rates[[#This Row],[CCY]],'Rates Import'!A:B,2,FALSE))</f>
        <v>1.955047</v>
      </c>
      <c r="D12" s="35"/>
      <c r="E12" s="38" t="str">
        <f>IF(Rates[[#This Row],[CCY]]="","",+'Rates Import'!C17)</f>
        <v>28.02.2018</v>
      </c>
      <c r="F12" s="39">
        <f>IF(Rates[[#This Row],[CCY]]="","",+'Rates Import'!F17)</f>
        <v>0.83333333333333337</v>
      </c>
      <c r="I12" s="10" t="str">
        <f>IF(Rates[[#This Row],[CCY]]="","",+Rates[[#This Row],[CCY]])</f>
        <v>BAM</v>
      </c>
    </row>
    <row r="13" spans="1:9">
      <c r="A13" s="35" t="str">
        <f>IF('Rates Import'!A20="","",'Rates Import'!A20)</f>
        <v>BBD</v>
      </c>
      <c r="B13" s="36" t="str">
        <f>IF(Rates[[#This Row],[CCY]]="","",VLOOKUP(Rates[[#This Row],[CCY]],CCYs!A:B,2,FALSE))</f>
        <v>Barbados Dollar</v>
      </c>
      <c r="C13" s="37">
        <f>IF(Rates[[#This Row],[CCY]]="","",VLOOKUP(Rates[[#This Row],[CCY]],'Rates Import'!A:B,2,FALSE))</f>
        <v>2.4407580000000002</v>
      </c>
      <c r="D13" s="35"/>
      <c r="E13" s="38" t="str">
        <f>IF(Rates[[#This Row],[CCY]]="","",+'Rates Import'!C18)</f>
        <v>28.02.2018</v>
      </c>
      <c r="F13" s="39">
        <f>IF(Rates[[#This Row],[CCY]]="","",+'Rates Import'!F18)</f>
        <v>0.83333333333333337</v>
      </c>
      <c r="I13" s="10" t="str">
        <f>IF(Rates[[#This Row],[CCY]]="","",+Rates[[#This Row],[CCY]])</f>
        <v>BBD</v>
      </c>
    </row>
    <row r="14" spans="1:9">
      <c r="A14" s="35" t="str">
        <f>IF('Rates Import'!A21="","",'Rates Import'!A21)</f>
        <v>BDT</v>
      </c>
      <c r="B14" s="36" t="str">
        <f>IF(Rates[[#This Row],[CCY]]="","",VLOOKUP(Rates[[#This Row],[CCY]],CCYs!A:B,2,FALSE))</f>
        <v>Bangladesh Taka</v>
      </c>
      <c r="C14" s="37">
        <f>IF(Rates[[#This Row],[CCY]]="","",VLOOKUP(Rates[[#This Row],[CCY]],'Rates Import'!A:B,2,FALSE))</f>
        <v>101.871138</v>
      </c>
      <c r="D14" s="35"/>
      <c r="E14" s="38" t="str">
        <f>IF(Rates[[#This Row],[CCY]]="","",+'Rates Import'!C19)</f>
        <v>28.02.2018</v>
      </c>
      <c r="F14" s="39">
        <f>IF(Rates[[#This Row],[CCY]]="","",+'Rates Import'!F19)</f>
        <v>0.83333333333333337</v>
      </c>
      <c r="I14" s="10" t="str">
        <f>IF(Rates[[#This Row],[CCY]]="","",+Rates[[#This Row],[CCY]])</f>
        <v>BDT</v>
      </c>
    </row>
    <row r="15" spans="1:9">
      <c r="A15" s="35" t="str">
        <f>IF('Rates Import'!A22="","",'Rates Import'!A22)</f>
        <v>BGN</v>
      </c>
      <c r="B15" s="36" t="str">
        <f>IF(Rates[[#This Row],[CCY]]="","",VLOOKUP(Rates[[#This Row],[CCY]],CCYs!A:B,2,FALSE))</f>
        <v>Bulgaria Lev</v>
      </c>
      <c r="C15" s="37">
        <f>IF(Rates[[#This Row],[CCY]]="","",VLOOKUP(Rates[[#This Row],[CCY]],'Rates Import'!A:B,2,FALSE))</f>
        <v>1.956429</v>
      </c>
      <c r="D15" s="35"/>
      <c r="E15" s="38" t="str">
        <f>IF(Rates[[#This Row],[CCY]]="","",+'Rates Import'!C20)</f>
        <v>28.02.2018</v>
      </c>
      <c r="F15" s="39">
        <f>IF(Rates[[#This Row],[CCY]]="","",+'Rates Import'!F20)</f>
        <v>0.83333333333333337</v>
      </c>
      <c r="I15" s="10" t="str">
        <f>IF(Rates[[#This Row],[CCY]]="","",+Rates[[#This Row],[CCY]])</f>
        <v>BGN</v>
      </c>
    </row>
    <row r="16" spans="1:9">
      <c r="A16" s="35" t="str">
        <f>IF('Rates Import'!A23="","",'Rates Import'!A23)</f>
        <v>BHD</v>
      </c>
      <c r="B16" s="36" t="str">
        <f>IF(Rates[[#This Row],[CCY]]="","",VLOOKUP(Rates[[#This Row],[CCY]],CCYs!A:B,2,FALSE))</f>
        <v>Bahrain Dinar</v>
      </c>
      <c r="C16" s="37">
        <f>IF(Rates[[#This Row],[CCY]]="","",VLOOKUP(Rates[[#This Row],[CCY]],'Rates Import'!A:B,2,FALSE))</f>
        <v>0.46003500000000003</v>
      </c>
      <c r="D16" s="35"/>
      <c r="E16" s="38" t="str">
        <f>IF(Rates[[#This Row],[CCY]]="","",+'Rates Import'!C21)</f>
        <v>28.02.2018</v>
      </c>
      <c r="F16" s="39">
        <f>IF(Rates[[#This Row],[CCY]]="","",+'Rates Import'!F21)</f>
        <v>0.83333333333333337</v>
      </c>
      <c r="I16" s="10" t="str">
        <f>IF(Rates[[#This Row],[CCY]]="","",+Rates[[#This Row],[CCY]])</f>
        <v>BHD</v>
      </c>
    </row>
    <row r="17" spans="1:9">
      <c r="A17" s="35" t="str">
        <f>IF('Rates Import'!A24="","",'Rates Import'!A24)</f>
        <v>BIF</v>
      </c>
      <c r="B17" s="36" t="str">
        <f>IF(Rates[[#This Row],[CCY]]="","",VLOOKUP(Rates[[#This Row],[CCY]],CCYs!A:B,2,FALSE))</f>
        <v>Burundi Franc</v>
      </c>
      <c r="C17" s="37">
        <f>IF(Rates[[#This Row],[CCY]]="","",VLOOKUP(Rates[[#This Row],[CCY]],'Rates Import'!A:B,2,FALSE))</f>
        <v>2166.172736</v>
      </c>
      <c r="D17" s="35"/>
      <c r="E17" s="38" t="str">
        <f>IF(Rates[[#This Row],[CCY]]="","",+'Rates Import'!C22)</f>
        <v>28.02.2018</v>
      </c>
      <c r="F17" s="39">
        <f>IF(Rates[[#This Row],[CCY]]="","",+'Rates Import'!F22)</f>
        <v>0.83333333333333337</v>
      </c>
      <c r="I17" s="10" t="str">
        <f>IF(Rates[[#This Row],[CCY]]="","",+Rates[[#This Row],[CCY]])</f>
        <v>BIF</v>
      </c>
    </row>
    <row r="18" spans="1:9">
      <c r="A18" s="35" t="str">
        <f>IF('Rates Import'!A25="","",'Rates Import'!A25)</f>
        <v>BMD</v>
      </c>
      <c r="B18" s="36" t="str">
        <f>IF(Rates[[#This Row],[CCY]]="","",VLOOKUP(Rates[[#This Row],[CCY]],CCYs!A:B,2,FALSE))</f>
        <v>Bermuda Dollar</v>
      </c>
      <c r="C18" s="37">
        <f>IF(Rates[[#This Row],[CCY]]="","",VLOOKUP(Rates[[#This Row],[CCY]],'Rates Import'!A:B,2,FALSE))</f>
        <v>1.2203790000000001</v>
      </c>
      <c r="D18" s="35"/>
      <c r="E18" s="38" t="str">
        <f>IF(Rates[[#This Row],[CCY]]="","",+'Rates Import'!C23)</f>
        <v>28.02.2018</v>
      </c>
      <c r="F18" s="39">
        <f>IF(Rates[[#This Row],[CCY]]="","",+'Rates Import'!F23)</f>
        <v>0.83333333333333337</v>
      </c>
      <c r="I18" s="10" t="str">
        <f>IF(Rates[[#This Row],[CCY]]="","",+Rates[[#This Row],[CCY]])</f>
        <v>BMD</v>
      </c>
    </row>
    <row r="19" spans="1:9">
      <c r="A19" s="35" t="str">
        <f>IF('Rates Import'!A26="","",'Rates Import'!A26)</f>
        <v>BND</v>
      </c>
      <c r="B19" s="36" t="str">
        <f>IF(Rates[[#This Row],[CCY]]="","",VLOOKUP(Rates[[#This Row],[CCY]],CCYs!A:B,2,FALSE))</f>
        <v>Brunei Darussalam Dollar</v>
      </c>
      <c r="C19" s="37">
        <f>IF(Rates[[#This Row],[CCY]]="","",VLOOKUP(Rates[[#This Row],[CCY]],'Rates Import'!A:B,2,FALSE))</f>
        <v>1.6144559999999999</v>
      </c>
      <c r="D19" s="35"/>
      <c r="E19" s="38" t="str">
        <f>IF(Rates[[#This Row],[CCY]]="","",+'Rates Import'!C24)</f>
        <v>28.02.2018</v>
      </c>
      <c r="F19" s="39">
        <f>IF(Rates[[#This Row],[CCY]]="","",+'Rates Import'!F24)</f>
        <v>0.83333333333333337</v>
      </c>
      <c r="I19" s="10" t="str">
        <f>IF(Rates[[#This Row],[CCY]]="","",+Rates[[#This Row],[CCY]])</f>
        <v>BND</v>
      </c>
    </row>
    <row r="20" spans="1:9">
      <c r="A20" s="35" t="str">
        <f>IF('Rates Import'!A27="","",'Rates Import'!A27)</f>
        <v>BOB</v>
      </c>
      <c r="B20" s="36" t="str">
        <f>IF(Rates[[#This Row],[CCY]]="","",VLOOKUP(Rates[[#This Row],[CCY]],CCYs!A:B,2,FALSE))</f>
        <v>Bolivia Boliviano</v>
      </c>
      <c r="C20" s="37">
        <f>IF(Rates[[#This Row],[CCY]]="","",VLOOKUP(Rates[[#This Row],[CCY]],'Rates Import'!A:B,2,FALSE))</f>
        <v>8.4328319999999994</v>
      </c>
      <c r="D20" s="35"/>
      <c r="E20" s="38" t="str">
        <f>IF(Rates[[#This Row],[CCY]]="","",+'Rates Import'!C25)</f>
        <v>28.02.2018</v>
      </c>
      <c r="F20" s="39">
        <f>IF(Rates[[#This Row],[CCY]]="","",+'Rates Import'!F25)</f>
        <v>0.83333333333333337</v>
      </c>
      <c r="I20" s="10" t="str">
        <f>IF(Rates[[#This Row],[CCY]]="","",+Rates[[#This Row],[CCY]])</f>
        <v>BOB</v>
      </c>
    </row>
    <row r="21" spans="1:9">
      <c r="A21" s="35" t="str">
        <f>IF('Rates Import'!A28="","",'Rates Import'!A28)</f>
        <v>BRL</v>
      </c>
      <c r="B21" s="36" t="str">
        <f>IF(Rates[[#This Row],[CCY]]="","",VLOOKUP(Rates[[#This Row],[CCY]],CCYs!A:B,2,FALSE))</f>
        <v>Brazil Real</v>
      </c>
      <c r="C21" s="37">
        <f>IF(Rates[[#This Row],[CCY]]="","",VLOOKUP(Rates[[#This Row],[CCY]],'Rates Import'!A:B,2,FALSE))</f>
        <v>3.9566979999999998</v>
      </c>
      <c r="D21" s="35"/>
      <c r="E21" s="38" t="str">
        <f>IF(Rates[[#This Row],[CCY]]="","",+'Rates Import'!C26)</f>
        <v>28.02.2018</v>
      </c>
      <c r="F21" s="39">
        <f>IF(Rates[[#This Row],[CCY]]="","",+'Rates Import'!F26)</f>
        <v>0.83333333333333337</v>
      </c>
      <c r="I21" s="10" t="str">
        <f>IF(Rates[[#This Row],[CCY]]="","",+Rates[[#This Row],[CCY]])</f>
        <v>BRL</v>
      </c>
    </row>
    <row r="22" spans="1:9">
      <c r="A22" s="35" t="str">
        <f>IF('Rates Import'!A29="","",'Rates Import'!A29)</f>
        <v>BSD</v>
      </c>
      <c r="B22" s="36" t="str">
        <f>IF(Rates[[#This Row],[CCY]]="","",VLOOKUP(Rates[[#This Row],[CCY]],CCYs!A:B,2,FALSE))</f>
        <v>Bahamas Dollar</v>
      </c>
      <c r="C22" s="37">
        <f>IF(Rates[[#This Row],[CCY]]="","",VLOOKUP(Rates[[#This Row],[CCY]],'Rates Import'!A:B,2,FALSE))</f>
        <v>1.2203790000000001</v>
      </c>
      <c r="D22" s="35"/>
      <c r="E22" s="38" t="str">
        <f>IF(Rates[[#This Row],[CCY]]="","",+'Rates Import'!C27)</f>
        <v>28.02.2018</v>
      </c>
      <c r="F22" s="39">
        <f>IF(Rates[[#This Row],[CCY]]="","",+'Rates Import'!F27)</f>
        <v>0.83333333333333337</v>
      </c>
      <c r="I22" s="10" t="str">
        <f>IF(Rates[[#This Row],[CCY]]="","",+Rates[[#This Row],[CCY]])</f>
        <v>BSD</v>
      </c>
    </row>
    <row r="23" spans="1:9">
      <c r="A23" s="35" t="str">
        <f>IF('Rates Import'!A30="","",'Rates Import'!A30)</f>
        <v>BTC</v>
      </c>
      <c r="B23" s="36" t="str">
        <f>IF(Rates[[#This Row],[CCY]]="","",VLOOKUP(Rates[[#This Row],[CCY]],CCYs!A:B,2,FALSE))</f>
        <v>Bitcoin</v>
      </c>
      <c r="C23" s="37">
        <f>IF(Rates[[#This Row],[CCY]]="","",VLOOKUP(Rates[[#This Row],[CCY]],'Rates Import'!A:B,2,FALSE))</f>
        <v>1.1594293299999999E-4</v>
      </c>
      <c r="D23" s="35"/>
      <c r="E23" s="38" t="str">
        <f>IF(Rates[[#This Row],[CCY]]="","",+'Rates Import'!C28)</f>
        <v>28.02.2018</v>
      </c>
      <c r="F23" s="39">
        <f>IF(Rates[[#This Row],[CCY]]="","",+'Rates Import'!F28)</f>
        <v>0.83333333333333337</v>
      </c>
      <c r="I23" s="10" t="str">
        <f>IF(Rates[[#This Row],[CCY]]="","",+Rates[[#This Row],[CCY]])</f>
        <v>BTC</v>
      </c>
    </row>
    <row r="24" spans="1:9">
      <c r="A24" s="35" t="str">
        <f>IF('Rates Import'!A31="","",'Rates Import'!A31)</f>
        <v>BTN</v>
      </c>
      <c r="B24" s="36" t="str">
        <f>IF(Rates[[#This Row],[CCY]]="","",VLOOKUP(Rates[[#This Row],[CCY]],CCYs!A:B,2,FALSE))</f>
        <v>Bhutan Ngultrum</v>
      </c>
      <c r="C24" s="37">
        <f>IF(Rates[[#This Row],[CCY]]="","",VLOOKUP(Rates[[#This Row],[CCY]],'Rates Import'!A:B,2,FALSE))</f>
        <v>79.542269000000005</v>
      </c>
      <c r="D24" s="35"/>
      <c r="E24" s="38" t="str">
        <f>IF(Rates[[#This Row],[CCY]]="","",+'Rates Import'!C29)</f>
        <v>28.02.2018</v>
      </c>
      <c r="F24" s="39">
        <f>IF(Rates[[#This Row],[CCY]]="","",+'Rates Import'!F29)</f>
        <v>0.83333333333333337</v>
      </c>
      <c r="I24" s="10" t="str">
        <f>IF(Rates[[#This Row],[CCY]]="","",+Rates[[#This Row],[CCY]])</f>
        <v>BTN</v>
      </c>
    </row>
    <row r="25" spans="1:9">
      <c r="A25" s="35" t="str">
        <f>IF('Rates Import'!A32="","",'Rates Import'!A32)</f>
        <v>BWP</v>
      </c>
      <c r="B25" s="36" t="str">
        <f>IF(Rates[[#This Row],[CCY]]="","",VLOOKUP(Rates[[#This Row],[CCY]],CCYs!A:B,2,FALSE))</f>
        <v>Botswana Pula</v>
      </c>
      <c r="C25" s="37">
        <f>IF(Rates[[#This Row],[CCY]]="","",VLOOKUP(Rates[[#This Row],[CCY]],'Rates Import'!A:B,2,FALSE))</f>
        <v>11.662269999999999</v>
      </c>
      <c r="D25" s="35"/>
      <c r="E25" s="38" t="str">
        <f>IF(Rates[[#This Row],[CCY]]="","",+'Rates Import'!C30)</f>
        <v>28.02.2018</v>
      </c>
      <c r="F25" s="39">
        <f>IF(Rates[[#This Row],[CCY]]="","",+'Rates Import'!F30)</f>
        <v>0.83333333333333337</v>
      </c>
      <c r="I25" s="10" t="str">
        <f>IF(Rates[[#This Row],[CCY]]="","",+Rates[[#This Row],[CCY]])</f>
        <v>BWP</v>
      </c>
    </row>
    <row r="26" spans="1:9">
      <c r="A26" s="35" t="str">
        <f>IF('Rates Import'!A33="","",'Rates Import'!A33)</f>
        <v>BYN</v>
      </c>
      <c r="B26" s="36" t="str">
        <f>IF(Rates[[#This Row],[CCY]]="","",VLOOKUP(Rates[[#This Row],[CCY]],CCYs!A:B,2,FALSE))</f>
        <v>Belarus Ruble</v>
      </c>
      <c r="C26" s="37">
        <f>IF(Rates[[#This Row],[CCY]]="","",VLOOKUP(Rates[[#This Row],[CCY]],'Rates Import'!A:B,2,FALSE))</f>
        <v>2.3847230000000001</v>
      </c>
      <c r="D26" s="35"/>
      <c r="E26" s="38" t="str">
        <f>IF(Rates[[#This Row],[CCY]]="","",+'Rates Import'!C31)</f>
        <v>28.02.2018</v>
      </c>
      <c r="F26" s="39">
        <f>IF(Rates[[#This Row],[CCY]]="","",+'Rates Import'!F31)</f>
        <v>0.83333333333333337</v>
      </c>
      <c r="I26" s="10" t="str">
        <f>IF(Rates[[#This Row],[CCY]]="","",+Rates[[#This Row],[CCY]])</f>
        <v>BYN</v>
      </c>
    </row>
    <row r="27" spans="1:9">
      <c r="A27" s="35" t="str">
        <f>IF('Rates Import'!A35="","",'Rates Import'!A35)</f>
        <v>CAD</v>
      </c>
      <c r="B27" s="36" t="str">
        <f>IF(Rates[[#This Row],[CCY]]="","",VLOOKUP(Rates[[#This Row],[CCY]],CCYs!A:B,2,FALSE))</f>
        <v>Canada Dollar</v>
      </c>
      <c r="C27" s="37">
        <f>IF(Rates[[#This Row],[CCY]]="","",VLOOKUP(Rates[[#This Row],[CCY]],'Rates Import'!A:B,2,FALSE))</f>
        <v>1.5656030000000001</v>
      </c>
      <c r="D27" s="35"/>
      <c r="E27" s="38" t="str">
        <f>IF(Rates[[#This Row],[CCY]]="","",+'Rates Import'!C33)</f>
        <v>28.02.2018</v>
      </c>
      <c r="F27" s="39">
        <f>IF(Rates[[#This Row],[CCY]]="","",+'Rates Import'!F33)</f>
        <v>0.83333333333333337</v>
      </c>
      <c r="I27" s="10" t="str">
        <f>IF(Rates[[#This Row],[CCY]]="","",+Rates[[#This Row],[CCY]])</f>
        <v>CAD</v>
      </c>
    </row>
    <row r="28" spans="1:9">
      <c r="A28" s="35" t="str">
        <f>IF('Rates Import'!A36="","",'Rates Import'!A36)</f>
        <v>CDF</v>
      </c>
      <c r="B28" s="36" t="str">
        <f>IF(Rates[[#This Row],[CCY]]="","",VLOOKUP(Rates[[#This Row],[CCY]],CCYs!A:B,2,FALSE))</f>
        <v>Congo/Kinshasa Franc</v>
      </c>
      <c r="C28" s="37">
        <f>IF(Rates[[#This Row],[CCY]]="","",VLOOKUP(Rates[[#This Row],[CCY]],'Rates Import'!A:B,2,FALSE))</f>
        <v>1970.9120949999999</v>
      </c>
      <c r="D28" s="35"/>
      <c r="E28" s="38" t="str">
        <f>IF(Rates[[#This Row],[CCY]]="","",+'Rates Import'!C34)</f>
        <v>28.02.2018</v>
      </c>
      <c r="F28" s="39">
        <f>IF(Rates[[#This Row],[CCY]]="","",+'Rates Import'!F34)</f>
        <v>0.83333333333333337</v>
      </c>
      <c r="I28" s="10" t="str">
        <f>IF(Rates[[#This Row],[CCY]]="","",+Rates[[#This Row],[CCY]])</f>
        <v>CDF</v>
      </c>
    </row>
    <row r="29" spans="1:9">
      <c r="A29" s="35" t="str">
        <f>IF('Rates Import'!A37="","",'Rates Import'!A37)</f>
        <v>CHF</v>
      </c>
      <c r="B29" s="36" t="str">
        <f>IF(Rates[[#This Row],[CCY]]="","",VLOOKUP(Rates[[#This Row],[CCY]],CCYs!A:B,2,FALSE))</f>
        <v>Switzerland Franc</v>
      </c>
      <c r="C29" s="37">
        <f>IF(Rates[[#This Row],[CCY]]="","",VLOOKUP(Rates[[#This Row],[CCY]],'Rates Import'!A:B,2,FALSE))</f>
        <v>1.151913</v>
      </c>
      <c r="D29" s="35"/>
      <c r="E29" s="38" t="str">
        <f>IF(Rates[[#This Row],[CCY]]="","",+'Rates Import'!C35)</f>
        <v>28.02.2018</v>
      </c>
      <c r="F29" s="39">
        <f>IF(Rates[[#This Row],[CCY]]="","",+'Rates Import'!F35)</f>
        <v>0.83333333333333337</v>
      </c>
      <c r="I29" s="10" t="str">
        <f>IF(Rates[[#This Row],[CCY]]="","",+Rates[[#This Row],[CCY]])</f>
        <v>CHF</v>
      </c>
    </row>
    <row r="30" spans="1:9">
      <c r="A30" s="35" t="str">
        <f>IF('Rates Import'!A38="","",'Rates Import'!A38)</f>
        <v>CLF</v>
      </c>
      <c r="B30" s="36" t="str">
        <f>IF(Rates[[#This Row],[CCY]]="","",VLOOKUP(Rates[[#This Row],[CCY]],CCYs!A:B,2,FALSE))</f>
        <v>Unidad de Fomento</v>
      </c>
      <c r="C30" s="37">
        <f>IF(Rates[[#This Row],[CCY]]="","",VLOOKUP(Rates[[#This Row],[CCY]],'Rates Import'!A:B,2,FALSE))</f>
        <v>2.7335999999999999E-2</v>
      </c>
      <c r="D30" s="35"/>
      <c r="E30" s="38" t="str">
        <f>IF(Rates[[#This Row],[CCY]]="","",+'Rates Import'!C36)</f>
        <v>28.02.2018</v>
      </c>
      <c r="F30" s="39">
        <f>IF(Rates[[#This Row],[CCY]]="","",+'Rates Import'!F36)</f>
        <v>0.83333333333333337</v>
      </c>
      <c r="I30" s="10" t="str">
        <f>IF(Rates[[#This Row],[CCY]]="","",+Rates[[#This Row],[CCY]])</f>
        <v>CLF</v>
      </c>
    </row>
    <row r="31" spans="1:9">
      <c r="A31" s="35" t="str">
        <f>IF('Rates Import'!A39="","",'Rates Import'!A39)</f>
        <v>CLP</v>
      </c>
      <c r="B31" s="36" t="str">
        <f>IF(Rates[[#This Row],[CCY]]="","",VLOOKUP(Rates[[#This Row],[CCY]],CCYs!A:B,2,FALSE))</f>
        <v>Chile Peso</v>
      </c>
      <c r="C31" s="37">
        <f>IF(Rates[[#This Row],[CCY]]="","",VLOOKUP(Rates[[#This Row],[CCY]],'Rates Import'!A:B,2,FALSE))</f>
        <v>726.12550899999997</v>
      </c>
      <c r="D31" s="35"/>
      <c r="E31" s="38" t="str">
        <f>IF(Rates[[#This Row],[CCY]]="","",+'Rates Import'!C37)</f>
        <v>28.02.2018</v>
      </c>
      <c r="F31" s="39">
        <f>IF(Rates[[#This Row],[CCY]]="","",+'Rates Import'!F37)</f>
        <v>0.83333333333333337</v>
      </c>
      <c r="I31" s="10" t="str">
        <f>IF(Rates[[#This Row],[CCY]]="","",+Rates[[#This Row],[CCY]])</f>
        <v>CLP</v>
      </c>
    </row>
    <row r="32" spans="1:9">
      <c r="A32" s="35" t="str">
        <f>IF('Rates Import'!A40="","",'Rates Import'!A40)</f>
        <v>CNH</v>
      </c>
      <c r="B32" s="36" t="str">
        <f>IF(Rates[[#This Row],[CCY]]="","",VLOOKUP(Rates[[#This Row],[CCY]],CCYs!A:B,2,FALSE))</f>
        <v>Chinese Yuan Renminbi</v>
      </c>
      <c r="C32" s="37">
        <f>IF(Rates[[#This Row],[CCY]]="","",VLOOKUP(Rates[[#This Row],[CCY]],'Rates Import'!A:B,2,FALSE))</f>
        <v>7.7222439999999999</v>
      </c>
      <c r="D32" s="35"/>
      <c r="E32" s="38" t="str">
        <f>IF(Rates[[#This Row],[CCY]]="","",+'Rates Import'!C38)</f>
        <v>28.02.2018</v>
      </c>
      <c r="F32" s="39">
        <f>IF(Rates[[#This Row],[CCY]]="","",+'Rates Import'!F38)</f>
        <v>0.83333333333333337</v>
      </c>
      <c r="I32" s="10" t="str">
        <f>IF(Rates[[#This Row],[CCY]]="","",+Rates[[#This Row],[CCY]])</f>
        <v>CNH</v>
      </c>
    </row>
    <row r="33" spans="1:9">
      <c r="A33" s="35" t="str">
        <f>IF('Rates Import'!A41="","",'Rates Import'!A41)</f>
        <v>CNY</v>
      </c>
      <c r="B33" s="36" t="str">
        <f>IF(Rates[[#This Row],[CCY]]="","",VLOOKUP(Rates[[#This Row],[CCY]],CCYs!A:B,2,FALSE))</f>
        <v>China Yuan Renminbi</v>
      </c>
      <c r="C33" s="37">
        <f>IF(Rates[[#This Row],[CCY]]="","",VLOOKUP(Rates[[#This Row],[CCY]],'Rates Import'!A:B,2,FALSE))</f>
        <v>7.7314670000000003</v>
      </c>
      <c r="D33" s="35"/>
      <c r="E33" s="38" t="str">
        <f>IF(Rates[[#This Row],[CCY]]="","",+'Rates Import'!C39)</f>
        <v>28.02.2018</v>
      </c>
      <c r="F33" s="39">
        <f>IF(Rates[[#This Row],[CCY]]="","",+'Rates Import'!F39)</f>
        <v>0.83333333333333337</v>
      </c>
      <c r="I33" s="10" t="str">
        <f>IF(Rates[[#This Row],[CCY]]="","",+Rates[[#This Row],[CCY]])</f>
        <v>CNY</v>
      </c>
    </row>
    <row r="34" spans="1:9">
      <c r="A34" s="35" t="str">
        <f>IF('Rates Import'!A42="","",'Rates Import'!A42)</f>
        <v>COP</v>
      </c>
      <c r="B34" s="36" t="str">
        <f>IF(Rates[[#This Row],[CCY]]="","",VLOOKUP(Rates[[#This Row],[CCY]],CCYs!A:B,2,FALSE))</f>
        <v>Colombia Peso</v>
      </c>
      <c r="C34" s="41">
        <f>IF(Rates[[#This Row],[CCY]]="","",VLOOKUP(Rates[[#This Row],[CCY]],'Rates Import'!A:B,2,FALSE))</f>
        <v>3497.6062320000001</v>
      </c>
      <c r="D34" s="35"/>
      <c r="E34" s="42" t="str">
        <f>IF(Rates[[#This Row],[CCY]]="","",+'Rates Import'!C40)</f>
        <v>28.02.2018</v>
      </c>
      <c r="F34" s="39">
        <f>IF(Rates[[#This Row],[CCY]]="","",+'Rates Import'!F40)</f>
        <v>0.83333333333333337</v>
      </c>
      <c r="I34" s="10" t="str">
        <f>IF(Rates[[#This Row],[CCY]]="","",+Rates[[#This Row],[CCY]])</f>
        <v>COP</v>
      </c>
    </row>
    <row r="35" spans="1:9">
      <c r="A35" s="35" t="str">
        <f>IF('Rates Import'!A43="","",'Rates Import'!A43)</f>
        <v>CRC</v>
      </c>
      <c r="B35" s="36" t="str">
        <f>IF(Rates[[#This Row],[CCY]]="","",VLOOKUP(Rates[[#This Row],[CCY]],CCYs!A:B,2,FALSE))</f>
        <v>Costa Rica Colon</v>
      </c>
      <c r="C35" s="37">
        <f>IF(Rates[[#This Row],[CCY]]="","",VLOOKUP(Rates[[#This Row],[CCY]],'Rates Import'!A:B,2,FALSE))</f>
        <v>695.65708900000004</v>
      </c>
      <c r="D35" s="35"/>
      <c r="E35" s="38" t="str">
        <f>IF(Rates[[#This Row],[CCY]]="","",+'Rates Import'!C41)</f>
        <v>28.02.2018</v>
      </c>
      <c r="F35" s="39">
        <f>IF(Rates[[#This Row],[CCY]]="","",+'Rates Import'!F41)</f>
        <v>0.83333333333333337</v>
      </c>
      <c r="I35" s="10" t="str">
        <f>IF(Rates[[#This Row],[CCY]]="","",+Rates[[#This Row],[CCY]])</f>
        <v>CRC</v>
      </c>
    </row>
    <row r="36" spans="1:9">
      <c r="A36" s="35" t="str">
        <f>IF('Rates Import'!A44="","",'Rates Import'!A44)</f>
        <v>CUC</v>
      </c>
      <c r="B36" s="36" t="str">
        <f>IF(Rates[[#This Row],[CCY]]="","",VLOOKUP(Rates[[#This Row],[CCY]],CCYs!A:B,2,FALSE))</f>
        <v>Cuba Convertible Peso</v>
      </c>
      <c r="C36" s="37">
        <f>IF(Rates[[#This Row],[CCY]]="","",VLOOKUP(Rates[[#This Row],[CCY]],'Rates Import'!A:B,2,FALSE))</f>
        <v>1.2203790000000001</v>
      </c>
      <c r="D36" s="35"/>
      <c r="E36" s="38" t="str">
        <f>IF(Rates[[#This Row],[CCY]]="","",+'Rates Import'!C42)</f>
        <v>28.02.2018</v>
      </c>
      <c r="F36" s="39">
        <f>IF(Rates[[#This Row],[CCY]]="","",+'Rates Import'!F42)</f>
        <v>0.83333333333333337</v>
      </c>
      <c r="I36" s="10" t="str">
        <f>IF(Rates[[#This Row],[CCY]]="","",+Rates[[#This Row],[CCY]])</f>
        <v>CUC</v>
      </c>
    </row>
    <row r="37" spans="1:9">
      <c r="A37" s="35" t="str">
        <f>IF('Rates Import'!A45="","",'Rates Import'!A45)</f>
        <v>CUP</v>
      </c>
      <c r="B37" s="36" t="str">
        <f>IF(Rates[[#This Row],[CCY]]="","",VLOOKUP(Rates[[#This Row],[CCY]],CCYs!A:B,2,FALSE))</f>
        <v>Cuba Peso</v>
      </c>
      <c r="C37" s="37">
        <f>IF(Rates[[#This Row],[CCY]]="","",VLOOKUP(Rates[[#This Row],[CCY]],'Rates Import'!A:B,2,FALSE))</f>
        <v>31.119665000000001</v>
      </c>
      <c r="D37" s="35"/>
      <c r="E37" s="38" t="str">
        <f>IF(Rates[[#This Row],[CCY]]="","",+'Rates Import'!C43)</f>
        <v>28.02.2018</v>
      </c>
      <c r="F37" s="39">
        <f>IF(Rates[[#This Row],[CCY]]="","",+'Rates Import'!F43)</f>
        <v>0.83333333333333337</v>
      </c>
      <c r="I37" s="10" t="str">
        <f>IF(Rates[[#This Row],[CCY]]="","",+Rates[[#This Row],[CCY]])</f>
        <v>CUP</v>
      </c>
    </row>
    <row r="38" spans="1:9">
      <c r="A38" s="35" t="str">
        <f>IF('Rates Import'!A46="","",'Rates Import'!A46)</f>
        <v>CVE</v>
      </c>
      <c r="B38" s="36" t="str">
        <f>IF(Rates[[#This Row],[CCY]]="","",VLOOKUP(Rates[[#This Row],[CCY]],CCYs!A:B,2,FALSE))</f>
        <v>Cape Verde Escudo</v>
      </c>
      <c r="C38" s="37">
        <f>IF(Rates[[#This Row],[CCY]]="","",VLOOKUP(Rates[[#This Row],[CCY]],'Rates Import'!A:B,2,FALSE))</f>
        <v>110.4443</v>
      </c>
      <c r="D38" s="35"/>
      <c r="E38" s="38" t="str">
        <f>IF(Rates[[#This Row],[CCY]]="","",+'Rates Import'!C44)</f>
        <v>28.02.2018</v>
      </c>
      <c r="F38" s="39">
        <f>IF(Rates[[#This Row],[CCY]]="","",+'Rates Import'!F44)</f>
        <v>0.83333333333333337</v>
      </c>
      <c r="I38" s="10" t="str">
        <f>IF(Rates[[#This Row],[CCY]]="","",+Rates[[#This Row],[CCY]])</f>
        <v>CVE</v>
      </c>
    </row>
    <row r="39" spans="1:9">
      <c r="A39" s="35" t="str">
        <f>IF('Rates Import'!A47="","",'Rates Import'!A47)</f>
        <v>CZK</v>
      </c>
      <c r="B39" s="36" t="str">
        <f>IF(Rates[[#This Row],[CCY]]="","",VLOOKUP(Rates[[#This Row],[CCY]],CCYs!A:B,2,FALSE))</f>
        <v>Czech Republic Koruna</v>
      </c>
      <c r="C39" s="37">
        <f>IF(Rates[[#This Row],[CCY]]="","",VLOOKUP(Rates[[#This Row],[CCY]],'Rates Import'!A:B,2,FALSE))</f>
        <v>25.408248</v>
      </c>
      <c r="D39" s="35"/>
      <c r="E39" s="38" t="str">
        <f>IF(Rates[[#This Row],[CCY]]="","",+'Rates Import'!C45)</f>
        <v>28.02.2018</v>
      </c>
      <c r="F39" s="39">
        <f>IF(Rates[[#This Row],[CCY]]="","",+'Rates Import'!F45)</f>
        <v>0.83333333333333337</v>
      </c>
      <c r="I39" s="10" t="str">
        <f>IF(Rates[[#This Row],[CCY]]="","",+Rates[[#This Row],[CCY]])</f>
        <v>CZK</v>
      </c>
    </row>
    <row r="40" spans="1:9">
      <c r="A40" s="35" t="str">
        <f>IF('Rates Import'!A48="","",'Rates Import'!A48)</f>
        <v>DJF</v>
      </c>
      <c r="B40" s="36" t="str">
        <f>IF(Rates[[#This Row],[CCY]]="","",VLOOKUP(Rates[[#This Row],[CCY]],CCYs!A:B,2,FALSE))</f>
        <v>Djibouti Franc</v>
      </c>
      <c r="C40" s="37">
        <f>IF(Rates[[#This Row],[CCY]]="","",VLOOKUP(Rates[[#This Row],[CCY]],'Rates Import'!A:B,2,FALSE))</f>
        <v>216.06810300000001</v>
      </c>
      <c r="D40" s="35"/>
      <c r="E40" s="38" t="str">
        <f>IF(Rates[[#This Row],[CCY]]="","",+'Rates Import'!C46)</f>
        <v>28.02.2018</v>
      </c>
      <c r="F40" s="39">
        <f>IF(Rates[[#This Row],[CCY]]="","",+'Rates Import'!F46)</f>
        <v>0.83333333333333337</v>
      </c>
      <c r="I40" s="10" t="str">
        <f>IF(Rates[[#This Row],[CCY]]="","",+Rates[[#This Row],[CCY]])</f>
        <v>DJF</v>
      </c>
    </row>
    <row r="41" spans="1:9">
      <c r="A41" s="35" t="str">
        <f>IF('Rates Import'!A49="","",'Rates Import'!A49)</f>
        <v>DKK</v>
      </c>
      <c r="B41" s="36" t="str">
        <f>IF(Rates[[#This Row],[CCY]]="","",VLOOKUP(Rates[[#This Row],[CCY]],CCYs!A:B,2,FALSE))</f>
        <v>Denmark Krone</v>
      </c>
      <c r="C41" s="37">
        <f>IF(Rates[[#This Row],[CCY]]="","",VLOOKUP(Rates[[#This Row],[CCY]],'Rates Import'!A:B,2,FALSE))</f>
        <v>7.4462200000000003</v>
      </c>
      <c r="D41" s="35"/>
      <c r="E41" s="38" t="str">
        <f>IF(Rates[[#This Row],[CCY]]="","",+'Rates Import'!C47)</f>
        <v>28.02.2018</v>
      </c>
      <c r="F41" s="39">
        <f>IF(Rates[[#This Row],[CCY]]="","",+'Rates Import'!F47)</f>
        <v>0.83333333333333337</v>
      </c>
      <c r="I41" s="10" t="str">
        <f>IF(Rates[[#This Row],[CCY]]="","",+Rates[[#This Row],[CCY]])</f>
        <v>DKK</v>
      </c>
    </row>
    <row r="42" spans="1:9">
      <c r="A42" s="35" t="str">
        <f>IF('Rates Import'!A50="","",'Rates Import'!A50)</f>
        <v>DOP</v>
      </c>
      <c r="B42" s="36" t="str">
        <f>IF(Rates[[#This Row],[CCY]]="","",VLOOKUP(Rates[[#This Row],[CCY]],CCYs!A:B,2,FALSE))</f>
        <v>Dominican Republic Peso</v>
      </c>
      <c r="C42" s="37">
        <f>IF(Rates[[#This Row],[CCY]]="","",VLOOKUP(Rates[[#This Row],[CCY]],'Rates Import'!A:B,2,FALSE))</f>
        <v>59.920608999999999</v>
      </c>
      <c r="D42" s="35"/>
      <c r="E42" s="38" t="str">
        <f>IF(Rates[[#This Row],[CCY]]="","",+'Rates Import'!C48)</f>
        <v>28.02.2018</v>
      </c>
      <c r="F42" s="39">
        <f>IF(Rates[[#This Row],[CCY]]="","",+'Rates Import'!F48)</f>
        <v>0.83333333333333337</v>
      </c>
      <c r="I42" s="10" t="str">
        <f>IF(Rates[[#This Row],[CCY]]="","",+Rates[[#This Row],[CCY]])</f>
        <v>DOP</v>
      </c>
    </row>
    <row r="43" spans="1:9">
      <c r="A43" s="35" t="str">
        <f>IF('Rates Import'!A51="","",'Rates Import'!A51)</f>
        <v>DZD</v>
      </c>
      <c r="B43" s="36" t="str">
        <f>IF(Rates[[#This Row],[CCY]]="","",VLOOKUP(Rates[[#This Row],[CCY]],CCYs!A:B,2,FALSE))</f>
        <v>Algeria Dinar</v>
      </c>
      <c r="C43" s="37">
        <f>IF(Rates[[#This Row],[CCY]]="","",VLOOKUP(Rates[[#This Row],[CCY]],'Rates Import'!A:B,2,FALSE))</f>
        <v>139.56376399999999</v>
      </c>
      <c r="D43" s="35"/>
      <c r="E43" s="38" t="str">
        <f>IF(Rates[[#This Row],[CCY]]="","",+'Rates Import'!C49)</f>
        <v>28.02.2018</v>
      </c>
      <c r="F43" s="39">
        <f>IF(Rates[[#This Row],[CCY]]="","",+'Rates Import'!F49)</f>
        <v>0.83333333333333337</v>
      </c>
      <c r="I43" s="10" t="str">
        <f>IF(Rates[[#This Row],[CCY]]="","",+Rates[[#This Row],[CCY]])</f>
        <v>DZD</v>
      </c>
    </row>
    <row r="44" spans="1:9">
      <c r="A44" s="35" t="str">
        <f>IF('Rates Import'!A52="","",'Rates Import'!A52)</f>
        <v>EGP</v>
      </c>
      <c r="B44" s="36" t="str">
        <f>IF(Rates[[#This Row],[CCY]]="","",VLOOKUP(Rates[[#This Row],[CCY]],CCYs!A:B,2,FALSE))</f>
        <v>Egypt Pound</v>
      </c>
      <c r="C44" s="37">
        <f>IF(Rates[[#This Row],[CCY]]="","",VLOOKUP(Rates[[#This Row],[CCY]],'Rates Import'!A:B,2,FALSE))</f>
        <v>21.552503000000002</v>
      </c>
      <c r="D44" s="35"/>
      <c r="E44" s="38" t="str">
        <f>IF(Rates[[#This Row],[CCY]]="","",+'Rates Import'!C50)</f>
        <v>28.02.2018</v>
      </c>
      <c r="F44" s="39">
        <f>IF(Rates[[#This Row],[CCY]]="","",+'Rates Import'!F50)</f>
        <v>0.83333333333333337</v>
      </c>
      <c r="I44" s="10" t="str">
        <f>IF(Rates[[#This Row],[CCY]]="","",+Rates[[#This Row],[CCY]])</f>
        <v>EGP</v>
      </c>
    </row>
    <row r="45" spans="1:9">
      <c r="A45" s="35" t="str">
        <f>IF('Rates Import'!A53="","",'Rates Import'!A53)</f>
        <v>ERN</v>
      </c>
      <c r="B45" s="36" t="str">
        <f>IF(Rates[[#This Row],[CCY]]="","",VLOOKUP(Rates[[#This Row],[CCY]],CCYs!A:B,2,FALSE))</f>
        <v>Eritrea Nakfa</v>
      </c>
      <c r="C45" s="37">
        <f>IF(Rates[[#This Row],[CCY]]="","",VLOOKUP(Rates[[#This Row],[CCY]],'Rates Import'!A:B,2,FALSE))</f>
        <v>18.301618000000001</v>
      </c>
      <c r="D45" s="35"/>
      <c r="E45" s="38" t="str">
        <f>IF(Rates[[#This Row],[CCY]]="","",+'Rates Import'!C51)</f>
        <v>28.02.2018</v>
      </c>
      <c r="F45" s="39">
        <f>IF(Rates[[#This Row],[CCY]]="","",+'Rates Import'!F51)</f>
        <v>0.83333333333333337</v>
      </c>
      <c r="I45" s="10" t="str">
        <f>IF(Rates[[#This Row],[CCY]]="","",+Rates[[#This Row],[CCY]])</f>
        <v>ERN</v>
      </c>
    </row>
    <row r="46" spans="1:9">
      <c r="A46" s="35" t="str">
        <f>IF('Rates Import'!A54="","",'Rates Import'!A54)</f>
        <v>ETB</v>
      </c>
      <c r="B46" s="36" t="str">
        <f>IF(Rates[[#This Row],[CCY]]="","",VLOOKUP(Rates[[#This Row],[CCY]],CCYs!A:B,2,FALSE))</f>
        <v>Ethiopia Birr</v>
      </c>
      <c r="C46" s="37">
        <f>IF(Rates[[#This Row],[CCY]]="","",VLOOKUP(Rates[[#This Row],[CCY]],'Rates Import'!A:B,2,FALSE))</f>
        <v>33.651950999999997</v>
      </c>
      <c r="D46" s="35"/>
      <c r="E46" s="38" t="str">
        <f>IF(Rates[[#This Row],[CCY]]="","",+'Rates Import'!C52)</f>
        <v>28.02.2018</v>
      </c>
      <c r="F46" s="39">
        <f>IF(Rates[[#This Row],[CCY]]="","",+'Rates Import'!F52)</f>
        <v>0.83333333333333337</v>
      </c>
      <c r="I46" s="10" t="str">
        <f>IF(Rates[[#This Row],[CCY]]="","",+Rates[[#This Row],[CCY]])</f>
        <v>ETB</v>
      </c>
    </row>
    <row r="47" spans="1:9">
      <c r="A47" s="35" t="str">
        <f>IF('Rates Import'!A55="","",'Rates Import'!A55)</f>
        <v>EUR</v>
      </c>
      <c r="B47" s="36" t="str">
        <f>IF(Rates[[#This Row],[CCY]]="","",VLOOKUP(Rates[[#This Row],[CCY]],CCYs!A:B,2,FALSE))</f>
        <v>Euro Member Countries</v>
      </c>
      <c r="C47" s="37">
        <f>IF(Rates[[#This Row],[CCY]]="","",VLOOKUP(Rates[[#This Row],[CCY]],'Rates Import'!A:B,2,FALSE))</f>
        <v>1</v>
      </c>
      <c r="D47" s="35"/>
      <c r="E47" s="38" t="str">
        <f>IF(Rates[[#This Row],[CCY]]="","",+'Rates Import'!C53)</f>
        <v>28.02.2018</v>
      </c>
      <c r="F47" s="39">
        <f>IF(Rates[[#This Row],[CCY]]="","",+'Rates Import'!F53)</f>
        <v>0.83333333333333337</v>
      </c>
      <c r="I47" s="10" t="str">
        <f>IF(Rates[[#This Row],[CCY]]="","",+Rates[[#This Row],[CCY]])</f>
        <v>EUR</v>
      </c>
    </row>
    <row r="48" spans="1:9">
      <c r="A48" s="35" t="str">
        <f>IF('Rates Import'!A56="","",'Rates Import'!A56)</f>
        <v>FJD</v>
      </c>
      <c r="B48" s="36" t="str">
        <f>IF(Rates[[#This Row],[CCY]]="","",VLOOKUP(Rates[[#This Row],[CCY]],CCYs!A:B,2,FALSE))</f>
        <v>Fiji Dollar</v>
      </c>
      <c r="C48" s="37">
        <f>IF(Rates[[#This Row],[CCY]]="","",VLOOKUP(Rates[[#This Row],[CCY]],'Rates Import'!A:B,2,FALSE))</f>
        <v>2.467489</v>
      </c>
      <c r="D48" s="35"/>
      <c r="E48" s="38" t="str">
        <f>IF(Rates[[#This Row],[CCY]]="","",+'Rates Import'!C54)</f>
        <v>28.02.2018</v>
      </c>
      <c r="F48" s="39">
        <f>IF(Rates[[#This Row],[CCY]]="","",+'Rates Import'!F54)</f>
        <v>0.83333333333333337</v>
      </c>
      <c r="I48" s="10" t="str">
        <f>IF(Rates[[#This Row],[CCY]]="","",+Rates[[#This Row],[CCY]])</f>
        <v>FJD</v>
      </c>
    </row>
    <row r="49" spans="1:9">
      <c r="A49" s="35" t="str">
        <f>IF('Rates Import'!A57="","",'Rates Import'!A57)</f>
        <v>FKP</v>
      </c>
      <c r="B49" s="36" t="str">
        <f>IF(Rates[[#This Row],[CCY]]="","",VLOOKUP(Rates[[#This Row],[CCY]],CCYs!A:B,2,FALSE))</f>
        <v>Falkland Islands (Malvinas) Pound</v>
      </c>
      <c r="C49" s="37">
        <f>IF(Rates[[#This Row],[CCY]]="","",VLOOKUP(Rates[[#This Row],[CCY]],'Rates Import'!A:B,2,FALSE))</f>
        <v>0.88617900000000005</v>
      </c>
      <c r="D49" s="35"/>
      <c r="E49" s="38" t="str">
        <f>IF(Rates[[#This Row],[CCY]]="","",+'Rates Import'!C55)</f>
        <v>28.02.2018</v>
      </c>
      <c r="F49" s="39">
        <f>IF(Rates[[#This Row],[CCY]]="","",+'Rates Import'!F55)</f>
        <v>0.83333333333333337</v>
      </c>
      <c r="I49" s="10" t="str">
        <f>IF(Rates[[#This Row],[CCY]]="","",+Rates[[#This Row],[CCY]])</f>
        <v>FKP</v>
      </c>
    </row>
    <row r="50" spans="1:9">
      <c r="A50" s="35" t="str">
        <f>IF('Rates Import'!A58="","",'Rates Import'!A58)</f>
        <v>GBP</v>
      </c>
      <c r="B50" s="36" t="str">
        <f>IF(Rates[[#This Row],[CCY]]="","",VLOOKUP(Rates[[#This Row],[CCY]],CCYs!A:B,2,FALSE))</f>
        <v>United Kingdom Pound</v>
      </c>
      <c r="C50" s="37">
        <f>IF(Rates[[#This Row],[CCY]]="","",VLOOKUP(Rates[[#This Row],[CCY]],'Rates Import'!A:B,2,FALSE))</f>
        <v>0.88617900000000005</v>
      </c>
      <c r="D50" s="35"/>
      <c r="E50" s="38" t="str">
        <f>IF(Rates[[#This Row],[CCY]]="","",+'Rates Import'!C56)</f>
        <v>28.02.2018</v>
      </c>
      <c r="F50" s="39">
        <f>IF(Rates[[#This Row],[CCY]]="","",+'Rates Import'!F56)</f>
        <v>0.83333333333333337</v>
      </c>
      <c r="I50" s="10" t="str">
        <f>IF(Rates[[#This Row],[CCY]]="","",+Rates[[#This Row],[CCY]])</f>
        <v>GBP</v>
      </c>
    </row>
    <row r="51" spans="1:9">
      <c r="A51" s="35" t="str">
        <f>IF('Rates Import'!A59="","",'Rates Import'!A59)</f>
        <v>GEL</v>
      </c>
      <c r="B51" s="36" t="str">
        <f>IF(Rates[[#This Row],[CCY]]="","",VLOOKUP(Rates[[#This Row],[CCY]],CCYs!A:B,2,FALSE))</f>
        <v>Georgia Lari</v>
      </c>
      <c r="C51" s="37">
        <f>IF(Rates[[#This Row],[CCY]]="","",VLOOKUP(Rates[[#This Row],[CCY]],'Rates Import'!A:B,2,FALSE))</f>
        <v>3.0139070000000001</v>
      </c>
      <c r="D51" s="35"/>
      <c r="E51" s="38" t="str">
        <f>IF(Rates[[#This Row],[CCY]]="","",+'Rates Import'!C57)</f>
        <v>28.02.2018</v>
      </c>
      <c r="F51" s="39">
        <f>IF(Rates[[#This Row],[CCY]]="","",+'Rates Import'!F57)</f>
        <v>0.83333333333333337</v>
      </c>
      <c r="I51" s="10" t="str">
        <f>IF(Rates[[#This Row],[CCY]]="","",+Rates[[#This Row],[CCY]])</f>
        <v>GEL</v>
      </c>
    </row>
    <row r="52" spans="1:9">
      <c r="A52" s="35" t="str">
        <f>IF('Rates Import'!A60="","",'Rates Import'!A60)</f>
        <v>GGP</v>
      </c>
      <c r="B52" s="36" t="str">
        <f>IF(Rates[[#This Row],[CCY]]="","",VLOOKUP(Rates[[#This Row],[CCY]],CCYs!A:B,2,FALSE))</f>
        <v>Guernsey Pound</v>
      </c>
      <c r="C52" s="37">
        <f>IF(Rates[[#This Row],[CCY]]="","",VLOOKUP(Rates[[#This Row],[CCY]],'Rates Import'!A:B,2,FALSE))</f>
        <v>0.88617900000000005</v>
      </c>
      <c r="D52" s="35"/>
      <c r="E52" s="38" t="str">
        <f>IF(Rates[[#This Row],[CCY]]="","",+'Rates Import'!C58)</f>
        <v>28.02.2018</v>
      </c>
      <c r="F52" s="39">
        <f>IF(Rates[[#This Row],[CCY]]="","",+'Rates Import'!F58)</f>
        <v>0.83333333333333337</v>
      </c>
      <c r="I52" s="10" t="str">
        <f>IF(Rates[[#This Row],[CCY]]="","",+Rates[[#This Row],[CCY]])</f>
        <v>GGP</v>
      </c>
    </row>
    <row r="53" spans="1:9">
      <c r="A53" s="35" t="str">
        <f>IF('Rates Import'!A61="","",'Rates Import'!A61)</f>
        <v>GHS</v>
      </c>
      <c r="B53" s="36" t="str">
        <f>IF(Rates[[#This Row],[CCY]]="","",VLOOKUP(Rates[[#This Row],[CCY]],CCYs!A:B,2,FALSE))</f>
        <v>Ghana Cedi</v>
      </c>
      <c r="C53" s="37">
        <f>IF(Rates[[#This Row],[CCY]]="","",VLOOKUP(Rates[[#This Row],[CCY]],'Rates Import'!A:B,2,FALSE))</f>
        <v>5.4489919999999996</v>
      </c>
      <c r="D53" s="35"/>
      <c r="E53" s="38" t="str">
        <f>IF(Rates[[#This Row],[CCY]]="","",+'Rates Import'!C59)</f>
        <v>28.02.2018</v>
      </c>
      <c r="F53" s="39">
        <f>IF(Rates[[#This Row],[CCY]]="","",+'Rates Import'!F59)</f>
        <v>0.83333333333333337</v>
      </c>
      <c r="I53" s="10" t="str">
        <f>IF(Rates[[#This Row],[CCY]]="","",+Rates[[#This Row],[CCY]])</f>
        <v>GHS</v>
      </c>
    </row>
    <row r="54" spans="1:9">
      <c r="A54" s="35" t="str">
        <f>IF('Rates Import'!A62="","",'Rates Import'!A62)</f>
        <v>GIP</v>
      </c>
      <c r="B54" s="36" t="str">
        <f>IF(Rates[[#This Row],[CCY]]="","",VLOOKUP(Rates[[#This Row],[CCY]],CCYs!A:B,2,FALSE))</f>
        <v>Gibraltar Pound</v>
      </c>
      <c r="C54" s="37">
        <f>IF(Rates[[#This Row],[CCY]]="","",VLOOKUP(Rates[[#This Row],[CCY]],'Rates Import'!A:B,2,FALSE))</f>
        <v>0.88617900000000005</v>
      </c>
      <c r="D54" s="35"/>
      <c r="E54" s="38" t="str">
        <f>IF(Rates[[#This Row],[CCY]]="","",+'Rates Import'!C60)</f>
        <v>28.02.2018</v>
      </c>
      <c r="F54" s="39">
        <f>IF(Rates[[#This Row],[CCY]]="","",+'Rates Import'!F60)</f>
        <v>0.83333333333333337</v>
      </c>
      <c r="I54" s="10" t="str">
        <f>IF(Rates[[#This Row],[CCY]]="","",+Rates[[#This Row],[CCY]])</f>
        <v>GIP</v>
      </c>
    </row>
    <row r="55" spans="1:9">
      <c r="A55" s="35" t="str">
        <f>IF('Rates Import'!A63="","",'Rates Import'!A63)</f>
        <v>GMD</v>
      </c>
      <c r="B55" s="36" t="str">
        <f>IF(Rates[[#This Row],[CCY]]="","",VLOOKUP(Rates[[#This Row],[CCY]],CCYs!A:B,2,FALSE))</f>
        <v>Gambia Dalasi</v>
      </c>
      <c r="C55" s="37">
        <f>IF(Rates[[#This Row],[CCY]]="","",VLOOKUP(Rates[[#This Row],[CCY]],'Rates Import'!A:B,2,FALSE))</f>
        <v>57.626297000000001</v>
      </c>
      <c r="D55" s="35"/>
      <c r="E55" s="38" t="str">
        <f>IF(Rates[[#This Row],[CCY]]="","",+'Rates Import'!C61)</f>
        <v>28.02.2018</v>
      </c>
      <c r="F55" s="39">
        <f>IF(Rates[[#This Row],[CCY]]="","",+'Rates Import'!F61)</f>
        <v>0.83333333333333337</v>
      </c>
      <c r="I55" s="10" t="str">
        <f>IF(Rates[[#This Row],[CCY]]="","",+Rates[[#This Row],[CCY]])</f>
        <v>GMD</v>
      </c>
    </row>
    <row r="56" spans="1:9">
      <c r="A56" s="35" t="str">
        <f>IF('Rates Import'!A64="","",'Rates Import'!A64)</f>
        <v>GNF</v>
      </c>
      <c r="B56" s="36" t="str">
        <f>IF(Rates[[#This Row],[CCY]]="","",VLOOKUP(Rates[[#This Row],[CCY]],CCYs!A:B,2,FALSE))</f>
        <v>Guinea Franc</v>
      </c>
      <c r="C56" s="37">
        <f>IF(Rates[[#This Row],[CCY]]="","",VLOOKUP(Rates[[#This Row],[CCY]],'Rates Import'!A:B,2,FALSE))</f>
        <v>10983.411055</v>
      </c>
      <c r="D56" s="35"/>
      <c r="E56" s="38" t="str">
        <f>IF(Rates[[#This Row],[CCY]]="","",+'Rates Import'!C62)</f>
        <v>28.02.2018</v>
      </c>
      <c r="F56" s="39">
        <f>IF(Rates[[#This Row],[CCY]]="","",+'Rates Import'!F62)</f>
        <v>0.83333333333333337</v>
      </c>
      <c r="I56" s="10" t="str">
        <f>IF(Rates[[#This Row],[CCY]]="","",+Rates[[#This Row],[CCY]])</f>
        <v>GNF</v>
      </c>
    </row>
    <row r="57" spans="1:9">
      <c r="A57" s="35" t="str">
        <f>IF('Rates Import'!A65="","",'Rates Import'!A65)</f>
        <v>GTQ</v>
      </c>
      <c r="B57" s="36" t="str">
        <f>IF(Rates[[#This Row],[CCY]]="","",VLOOKUP(Rates[[#This Row],[CCY]],CCYs!A:B,2,FALSE))</f>
        <v>Guatemala Quetzal</v>
      </c>
      <c r="C57" s="37">
        <f>IF(Rates[[#This Row],[CCY]]="","",VLOOKUP(Rates[[#This Row],[CCY]],'Rates Import'!A:B,2,FALSE))</f>
        <v>8.9916649999999994</v>
      </c>
      <c r="D57" s="35"/>
      <c r="E57" s="38" t="str">
        <f>IF(Rates[[#This Row],[CCY]]="","",+'Rates Import'!C63)</f>
        <v>28.02.2018</v>
      </c>
      <c r="F57" s="39">
        <f>IF(Rates[[#This Row],[CCY]]="","",+'Rates Import'!F63)</f>
        <v>0.83333333333333337</v>
      </c>
      <c r="I57" s="10" t="str">
        <f>IF(Rates[[#This Row],[CCY]]="","",+Rates[[#This Row],[CCY]])</f>
        <v>GTQ</v>
      </c>
    </row>
    <row r="58" spans="1:9">
      <c r="A58" s="35" t="str">
        <f>IF('Rates Import'!A66="","",'Rates Import'!A66)</f>
        <v>GYD</v>
      </c>
      <c r="B58" s="36" t="str">
        <f>IF(Rates[[#This Row],[CCY]]="","",VLOOKUP(Rates[[#This Row],[CCY]],CCYs!A:B,2,FALSE))</f>
        <v>Guyana Dollar</v>
      </c>
      <c r="C58" s="37">
        <f>IF(Rates[[#This Row],[CCY]]="","",VLOOKUP(Rates[[#This Row],[CCY]],'Rates Import'!A:B,2,FALSE))</f>
        <v>252.524156</v>
      </c>
      <c r="D58" s="35"/>
      <c r="E58" s="38" t="str">
        <f>IF(Rates[[#This Row],[CCY]]="","",+'Rates Import'!C64)</f>
        <v>28.02.2018</v>
      </c>
      <c r="F58" s="39">
        <f>IF(Rates[[#This Row],[CCY]]="","",+'Rates Import'!F64)</f>
        <v>0.83333333333333337</v>
      </c>
      <c r="I58" s="10" t="str">
        <f>IF(Rates[[#This Row],[CCY]]="","",+Rates[[#This Row],[CCY]])</f>
        <v>GYD</v>
      </c>
    </row>
    <row r="59" spans="1:9">
      <c r="A59" s="35" t="str">
        <f>IF('Rates Import'!A67="","",'Rates Import'!A67)</f>
        <v>HKD</v>
      </c>
      <c r="B59" s="36" t="str">
        <f>IF(Rates[[#This Row],[CCY]]="","",VLOOKUP(Rates[[#This Row],[CCY]],CCYs!A:B,2,FALSE))</f>
        <v>Hong Kong Dollar</v>
      </c>
      <c r="C59" s="37">
        <f>IF(Rates[[#This Row],[CCY]]="","",VLOOKUP(Rates[[#This Row],[CCY]],'Rates Import'!A:B,2,FALSE))</f>
        <v>9.5505410000000008</v>
      </c>
      <c r="D59" s="35"/>
      <c r="E59" s="38" t="str">
        <f>IF(Rates[[#This Row],[CCY]]="","",+'Rates Import'!C65)</f>
        <v>28.02.2018</v>
      </c>
      <c r="F59" s="39">
        <f>IF(Rates[[#This Row],[CCY]]="","",+'Rates Import'!F65)</f>
        <v>0.83333333333333337</v>
      </c>
      <c r="I59" s="10" t="str">
        <f>IF(Rates[[#This Row],[CCY]]="","",+Rates[[#This Row],[CCY]])</f>
        <v>HKD</v>
      </c>
    </row>
    <row r="60" spans="1:9">
      <c r="A60" s="35" t="str">
        <f>IF('Rates Import'!A68="","",'Rates Import'!A68)</f>
        <v>HNL</v>
      </c>
      <c r="B60" s="36" t="str">
        <f>IF(Rates[[#This Row],[CCY]]="","",VLOOKUP(Rates[[#This Row],[CCY]],CCYs!A:B,2,FALSE))</f>
        <v>Honduras Lempira</v>
      </c>
      <c r="C60" s="37">
        <f>IF(Rates[[#This Row],[CCY]]="","",VLOOKUP(Rates[[#This Row],[CCY]],'Rates Import'!A:B,2,FALSE))</f>
        <v>28.837505</v>
      </c>
      <c r="D60" s="35"/>
      <c r="E60" s="38" t="str">
        <f>IF(Rates[[#This Row],[CCY]]="","",+'Rates Import'!C66)</f>
        <v>28.02.2018</v>
      </c>
      <c r="F60" s="39">
        <f>IF(Rates[[#This Row],[CCY]]="","",+'Rates Import'!F66)</f>
        <v>0.83333333333333337</v>
      </c>
      <c r="I60" s="10" t="str">
        <f>IF(Rates[[#This Row],[CCY]]="","",+Rates[[#This Row],[CCY]])</f>
        <v>HNL</v>
      </c>
    </row>
    <row r="61" spans="1:9">
      <c r="A61" s="35" t="str">
        <f>IF('Rates Import'!A69="","",'Rates Import'!A69)</f>
        <v>HRK</v>
      </c>
      <c r="B61" s="36" t="str">
        <f>IF(Rates[[#This Row],[CCY]]="","",VLOOKUP(Rates[[#This Row],[CCY]],CCYs!A:B,2,FALSE))</f>
        <v>Croatia Kuna</v>
      </c>
      <c r="C61" s="37">
        <f>IF(Rates[[#This Row],[CCY]]="","",VLOOKUP(Rates[[#This Row],[CCY]],'Rates Import'!A:B,2,FALSE))</f>
        <v>7.4511560000000001</v>
      </c>
      <c r="D61" s="35"/>
      <c r="E61" s="38" t="str">
        <f>IF(Rates[[#This Row],[CCY]]="","",+'Rates Import'!C67)</f>
        <v>28.02.2018</v>
      </c>
      <c r="F61" s="39">
        <f>IF(Rates[[#This Row],[CCY]]="","",+'Rates Import'!F67)</f>
        <v>0.83333333333333337</v>
      </c>
      <c r="I61" s="10" t="str">
        <f>IF(Rates[[#This Row],[CCY]]="","",+Rates[[#This Row],[CCY]])</f>
        <v>HRK</v>
      </c>
    </row>
    <row r="62" spans="1:9">
      <c r="A62" s="35" t="str">
        <f>IF('Rates Import'!A70="","",'Rates Import'!A70)</f>
        <v>HTG</v>
      </c>
      <c r="B62" s="36" t="str">
        <f>IF(Rates[[#This Row],[CCY]]="","",VLOOKUP(Rates[[#This Row],[CCY]],CCYs!A:B,2,FALSE))</f>
        <v>Haiti Gourde</v>
      </c>
      <c r="C62" s="37">
        <f>IF(Rates[[#This Row],[CCY]]="","",VLOOKUP(Rates[[#This Row],[CCY]],'Rates Import'!A:B,2,FALSE))</f>
        <v>78.384439999999998</v>
      </c>
      <c r="D62" s="35"/>
      <c r="E62" s="38" t="str">
        <f>IF(Rates[[#This Row],[CCY]]="","",+'Rates Import'!C68)</f>
        <v>28.02.2018</v>
      </c>
      <c r="F62" s="39">
        <f>IF(Rates[[#This Row],[CCY]]="","",+'Rates Import'!F68)</f>
        <v>0.83333333333333337</v>
      </c>
      <c r="I62" s="10" t="str">
        <f>IF(Rates[[#This Row],[CCY]]="","",+Rates[[#This Row],[CCY]])</f>
        <v>HTG</v>
      </c>
    </row>
    <row r="63" spans="1:9">
      <c r="A63" s="35" t="str">
        <f>IF('Rates Import'!A71="","",'Rates Import'!A71)</f>
        <v>HUF</v>
      </c>
      <c r="B63" s="36" t="str">
        <f>IF(Rates[[#This Row],[CCY]]="","",VLOOKUP(Rates[[#This Row],[CCY]],CCYs!A:B,2,FALSE))</f>
        <v>Hungary Forint</v>
      </c>
      <c r="C63" s="37">
        <f>IF(Rates[[#This Row],[CCY]]="","",VLOOKUP(Rates[[#This Row],[CCY]],'Rates Import'!A:B,2,FALSE))</f>
        <v>314.07368700000001</v>
      </c>
      <c r="D63" s="35"/>
      <c r="E63" s="38" t="str">
        <f>IF(Rates[[#This Row],[CCY]]="","",+'Rates Import'!C69)</f>
        <v>28.02.2018</v>
      </c>
      <c r="F63" s="39">
        <f>IF(Rates[[#This Row],[CCY]]="","",+'Rates Import'!F69)</f>
        <v>0.83333333333333337</v>
      </c>
      <c r="I63" s="10" t="str">
        <f>IF(Rates[[#This Row],[CCY]]="","",+Rates[[#This Row],[CCY]])</f>
        <v>HUF</v>
      </c>
    </row>
    <row r="64" spans="1:9">
      <c r="A64" s="35" t="str">
        <f>IF('Rates Import'!A72="","",'Rates Import'!A72)</f>
        <v>IDR</v>
      </c>
      <c r="B64" s="36" t="str">
        <f>IF(Rates[[#This Row],[CCY]]="","",VLOOKUP(Rates[[#This Row],[CCY]],CCYs!A:B,2,FALSE))</f>
        <v>Indonesia Rupiah</v>
      </c>
      <c r="C64" s="37">
        <f>IF(Rates[[#This Row],[CCY]]="","",VLOOKUP(Rates[[#This Row],[CCY]],'Rates Import'!A:B,2,FALSE))</f>
        <v>16747.863206000002</v>
      </c>
      <c r="D64" s="35"/>
      <c r="E64" s="38" t="str">
        <f>IF(Rates[[#This Row],[CCY]]="","",+'Rates Import'!C70)</f>
        <v>28.02.2018</v>
      </c>
      <c r="F64" s="39">
        <f>IF(Rates[[#This Row],[CCY]]="","",+'Rates Import'!F70)</f>
        <v>0.83333333333333337</v>
      </c>
      <c r="I64" s="10" t="str">
        <f>IF(Rates[[#This Row],[CCY]]="","",+Rates[[#This Row],[CCY]])</f>
        <v>IDR</v>
      </c>
    </row>
    <row r="65" spans="1:9">
      <c r="A65" s="35" t="str">
        <f>IF('Rates Import'!A73="","",'Rates Import'!A73)</f>
        <v>ILS</v>
      </c>
      <c r="B65" s="36" t="str">
        <f>IF(Rates[[#This Row],[CCY]]="","",VLOOKUP(Rates[[#This Row],[CCY]],CCYs!A:B,2,FALSE))</f>
        <v>Israel Shekel</v>
      </c>
      <c r="C65" s="37">
        <f>IF(Rates[[#This Row],[CCY]]="","",VLOOKUP(Rates[[#This Row],[CCY]],'Rates Import'!A:B,2,FALSE))</f>
        <v>4.2395079999999998</v>
      </c>
      <c r="D65" s="35"/>
      <c r="E65" s="38" t="str">
        <f>IF(Rates[[#This Row],[CCY]]="","",+'Rates Import'!C71)</f>
        <v>28.02.2018</v>
      </c>
      <c r="F65" s="39">
        <f>IF(Rates[[#This Row],[CCY]]="","",+'Rates Import'!F71)</f>
        <v>0.83333333333333337</v>
      </c>
      <c r="I65" s="10" t="str">
        <f>IF(Rates[[#This Row],[CCY]]="","",+Rates[[#This Row],[CCY]])</f>
        <v>ILS</v>
      </c>
    </row>
    <row r="66" spans="1:9">
      <c r="A66" s="35" t="str">
        <f>IF('Rates Import'!A74="","",'Rates Import'!A74)</f>
        <v>IMP</v>
      </c>
      <c r="B66" s="36" t="str">
        <f>IF(Rates[[#This Row],[CCY]]="","",VLOOKUP(Rates[[#This Row],[CCY]],CCYs!A:B,2,FALSE))</f>
        <v>Isle of Man Pound</v>
      </c>
      <c r="C66" s="37">
        <f>IF(Rates[[#This Row],[CCY]]="","",VLOOKUP(Rates[[#This Row],[CCY]],'Rates Import'!A:B,2,FALSE))</f>
        <v>0.88617900000000005</v>
      </c>
      <c r="D66" s="35"/>
      <c r="E66" s="38" t="str">
        <f>IF(Rates[[#This Row],[CCY]]="","",+'Rates Import'!C72)</f>
        <v>28.02.2018</v>
      </c>
      <c r="F66" s="39">
        <f>IF(Rates[[#This Row],[CCY]]="","",+'Rates Import'!F72)</f>
        <v>0.83333333333333337</v>
      </c>
      <c r="I66" s="10" t="str">
        <f>IF(Rates[[#This Row],[CCY]]="","",+Rates[[#This Row],[CCY]])</f>
        <v>IMP</v>
      </c>
    </row>
    <row r="67" spans="1:9">
      <c r="A67" s="35" t="str">
        <f>IF('Rates Import'!A75="","",'Rates Import'!A75)</f>
        <v>INR</v>
      </c>
      <c r="B67" s="36" t="str">
        <f>IF(Rates[[#This Row],[CCY]]="","",VLOOKUP(Rates[[#This Row],[CCY]],CCYs!A:B,2,FALSE))</f>
        <v>India Rupee</v>
      </c>
      <c r="C67" s="37">
        <f>IF(Rates[[#This Row],[CCY]]="","",VLOOKUP(Rates[[#This Row],[CCY]],'Rates Import'!A:B,2,FALSE))</f>
        <v>79.574813000000006</v>
      </c>
      <c r="D67" s="35"/>
      <c r="E67" s="38" t="str">
        <f>IF(Rates[[#This Row],[CCY]]="","",+'Rates Import'!C73)</f>
        <v>28.02.2018</v>
      </c>
      <c r="F67" s="39">
        <f>IF(Rates[[#This Row],[CCY]]="","",+'Rates Import'!F73)</f>
        <v>0.83333333333333337</v>
      </c>
      <c r="I67" s="10" t="str">
        <f>IF(Rates[[#This Row],[CCY]]="","",+Rates[[#This Row],[CCY]])</f>
        <v>INR</v>
      </c>
    </row>
    <row r="68" spans="1:9">
      <c r="A68" s="35" t="str">
        <f>IF('Rates Import'!A76="","",'Rates Import'!A76)</f>
        <v>IQD</v>
      </c>
      <c r="B68" s="36" t="str">
        <f>IF(Rates[[#This Row],[CCY]]="","",VLOOKUP(Rates[[#This Row],[CCY]],CCYs!A:B,2,FALSE))</f>
        <v>Iraq Dinar</v>
      </c>
      <c r="C68" s="37">
        <f>IF(Rates[[#This Row],[CCY]]="","",VLOOKUP(Rates[[#This Row],[CCY]],'Rates Import'!A:B,2,FALSE))</f>
        <v>1443.7083640000001</v>
      </c>
      <c r="D68" s="35"/>
      <c r="E68" s="38" t="str">
        <f>IF(Rates[[#This Row],[CCY]]="","",+'Rates Import'!C74)</f>
        <v>28.02.2018</v>
      </c>
      <c r="F68" s="39">
        <f>IF(Rates[[#This Row],[CCY]]="","",+'Rates Import'!F74)</f>
        <v>0.83333333333333337</v>
      </c>
      <c r="I68" s="10" t="str">
        <f>IF(Rates[[#This Row],[CCY]]="","",+Rates[[#This Row],[CCY]])</f>
        <v>IQD</v>
      </c>
    </row>
    <row r="69" spans="1:9">
      <c r="A69" s="35" t="str">
        <f>IF('Rates Import'!A77="","",'Rates Import'!A77)</f>
        <v>IRR</v>
      </c>
      <c r="B69" s="36" t="str">
        <f>IF(Rates[[#This Row],[CCY]]="","",VLOOKUP(Rates[[#This Row],[CCY]],CCYs!A:B,2,FALSE))</f>
        <v>Iran Rial</v>
      </c>
      <c r="C69" s="37">
        <f>IF(Rates[[#This Row],[CCY]]="","",VLOOKUP(Rates[[#This Row],[CCY]],'Rates Import'!A:B,2,FALSE))</f>
        <v>45504.252594999998</v>
      </c>
      <c r="D69" s="35"/>
      <c r="E69" s="38" t="str">
        <f>IF(Rates[[#This Row],[CCY]]="","",+'Rates Import'!C75)</f>
        <v>28.02.2018</v>
      </c>
      <c r="F69" s="39">
        <f>IF(Rates[[#This Row],[CCY]]="","",+'Rates Import'!F75)</f>
        <v>0.83333333333333337</v>
      </c>
      <c r="I69" s="10" t="str">
        <f>IF(Rates[[#This Row],[CCY]]="","",+Rates[[#This Row],[CCY]])</f>
        <v>IRR</v>
      </c>
    </row>
    <row r="70" spans="1:9">
      <c r="A70" s="35" t="str">
        <f>IF('Rates Import'!A78="","",'Rates Import'!A78)</f>
        <v>ISK</v>
      </c>
      <c r="B70" s="36" t="str">
        <f>IF(Rates[[#This Row],[CCY]]="","",VLOOKUP(Rates[[#This Row],[CCY]],CCYs!A:B,2,FALSE))</f>
        <v>Iceland Krona</v>
      </c>
      <c r="C70" s="37">
        <f>IF(Rates[[#This Row],[CCY]]="","",VLOOKUP(Rates[[#This Row],[CCY]],'Rates Import'!A:B,2,FALSE))</f>
        <v>123.74693000000001</v>
      </c>
      <c r="D70" s="35"/>
      <c r="E70" s="38" t="str">
        <f>IF(Rates[[#This Row],[CCY]]="","",+'Rates Import'!C76)</f>
        <v>28.02.2018</v>
      </c>
      <c r="F70" s="39">
        <f>IF(Rates[[#This Row],[CCY]]="","",+'Rates Import'!F76)</f>
        <v>0.83333333333333337</v>
      </c>
      <c r="I70" s="10" t="str">
        <f>IF(Rates[[#This Row],[CCY]]="","",+Rates[[#This Row],[CCY]])</f>
        <v>ISK</v>
      </c>
    </row>
    <row r="71" spans="1:9">
      <c r="A71" s="35" t="str">
        <f>IF('Rates Import'!A79="","",'Rates Import'!A79)</f>
        <v>JEP</v>
      </c>
      <c r="B71" s="36" t="str">
        <f>IF(Rates[[#This Row],[CCY]]="","",VLOOKUP(Rates[[#This Row],[CCY]],CCYs!A:B,2,FALSE))</f>
        <v>Jersey Pound</v>
      </c>
      <c r="C71" s="37">
        <f>IF(Rates[[#This Row],[CCY]]="","",VLOOKUP(Rates[[#This Row],[CCY]],'Rates Import'!A:B,2,FALSE))</f>
        <v>0.88617900000000005</v>
      </c>
      <c r="D71" s="35"/>
      <c r="E71" s="38" t="str">
        <f>IF(Rates[[#This Row],[CCY]]="","",+'Rates Import'!C77)</f>
        <v>28.02.2018</v>
      </c>
      <c r="F71" s="39">
        <f>IF(Rates[[#This Row],[CCY]]="","",+'Rates Import'!F77)</f>
        <v>0.83333333333333337</v>
      </c>
      <c r="I71" s="10" t="str">
        <f>IF(Rates[[#This Row],[CCY]]="","",+Rates[[#This Row],[CCY]])</f>
        <v>JEP</v>
      </c>
    </row>
    <row r="72" spans="1:9">
      <c r="A72" s="35" t="str">
        <f>IF('Rates Import'!A80="","",'Rates Import'!A80)</f>
        <v>JMD</v>
      </c>
      <c r="B72" s="36" t="str">
        <f>IF(Rates[[#This Row],[CCY]]="","",VLOOKUP(Rates[[#This Row],[CCY]],CCYs!A:B,2,FALSE))</f>
        <v>Jamaica Dollar</v>
      </c>
      <c r="C72" s="37">
        <f>IF(Rates[[#This Row],[CCY]]="","",VLOOKUP(Rates[[#This Row],[CCY]],'Rates Import'!A:B,2,FALSE))</f>
        <v>155.065933</v>
      </c>
      <c r="D72" s="35"/>
      <c r="E72" s="38" t="str">
        <f>IF(Rates[[#This Row],[CCY]]="","",+'Rates Import'!C78)</f>
        <v>28.02.2018</v>
      </c>
      <c r="F72" s="39">
        <f>IF(Rates[[#This Row],[CCY]]="","",+'Rates Import'!F78)</f>
        <v>0.83333333333333337</v>
      </c>
      <c r="I72" s="10" t="str">
        <f>IF(Rates[[#This Row],[CCY]]="","",+Rates[[#This Row],[CCY]])</f>
        <v>JMD</v>
      </c>
    </row>
    <row r="73" spans="1:9">
      <c r="A73" s="35" t="str">
        <f>IF('Rates Import'!A81="","",'Rates Import'!A81)</f>
        <v>JOD</v>
      </c>
      <c r="B73" s="36" t="str">
        <f>IF(Rates[[#This Row],[CCY]]="","",VLOOKUP(Rates[[#This Row],[CCY]],CCYs!A:B,2,FALSE))</f>
        <v>Jordan Dinar</v>
      </c>
      <c r="C73" s="37">
        <f>IF(Rates[[#This Row],[CCY]]="","",VLOOKUP(Rates[[#This Row],[CCY]],'Rates Import'!A:B,2,FALSE))</f>
        <v>0.865985</v>
      </c>
      <c r="D73" s="35"/>
      <c r="E73" s="38" t="str">
        <f>IF(Rates[[#This Row],[CCY]]="","",+'Rates Import'!C79)</f>
        <v>28.02.2018</v>
      </c>
      <c r="F73" s="39">
        <f>IF(Rates[[#This Row],[CCY]]="","",+'Rates Import'!F79)</f>
        <v>0.83333333333333337</v>
      </c>
      <c r="I73" s="10" t="str">
        <f>IF(Rates[[#This Row],[CCY]]="","",+Rates[[#This Row],[CCY]])</f>
        <v>JOD</v>
      </c>
    </row>
    <row r="74" spans="1:9">
      <c r="A74" s="35" t="str">
        <f>IF('Rates Import'!A82="","",'Rates Import'!A82)</f>
        <v>JPY</v>
      </c>
      <c r="B74" s="36" t="str">
        <f>IF(Rates[[#This Row],[CCY]]="","",VLOOKUP(Rates[[#This Row],[CCY]],CCYs!A:B,2,FALSE))</f>
        <v>Japan Yen</v>
      </c>
      <c r="C74" s="37">
        <f>IF(Rates[[#This Row],[CCY]]="","",VLOOKUP(Rates[[#This Row],[CCY]],'Rates Import'!A:B,2,FALSE))</f>
        <v>130.15621142000001</v>
      </c>
      <c r="D74" s="35"/>
      <c r="E74" s="38" t="str">
        <f>IF(Rates[[#This Row],[CCY]]="","",+'Rates Import'!C80)</f>
        <v>28.02.2018</v>
      </c>
      <c r="F74" s="39">
        <f>IF(Rates[[#This Row],[CCY]]="","",+'Rates Import'!F80)</f>
        <v>0.83333333333333337</v>
      </c>
      <c r="I74" s="10" t="str">
        <f>IF(Rates[[#This Row],[CCY]]="","",+Rates[[#This Row],[CCY]])</f>
        <v>JPY</v>
      </c>
    </row>
    <row r="75" spans="1:9">
      <c r="A75" s="35" t="str">
        <f>IF('Rates Import'!A83="","",'Rates Import'!A83)</f>
        <v>KES</v>
      </c>
      <c r="B75" s="36" t="str">
        <f>IF(Rates[[#This Row],[CCY]]="","",VLOOKUP(Rates[[#This Row],[CCY]],CCYs!A:B,2,FALSE))</f>
        <v>Kenya Shilling</v>
      </c>
      <c r="C75" s="37">
        <f>IF(Rates[[#This Row],[CCY]]="","",VLOOKUP(Rates[[#This Row],[CCY]],'Rates Import'!A:B,2,FALSE))</f>
        <v>123.77577599999999</v>
      </c>
      <c r="D75" s="35"/>
      <c r="E75" s="38" t="str">
        <f>IF(Rates[[#This Row],[CCY]]="","",+'Rates Import'!C81)</f>
        <v>28.02.2018</v>
      </c>
      <c r="F75" s="39">
        <f>IF(Rates[[#This Row],[CCY]]="","",+'Rates Import'!F81)</f>
        <v>0.83333333333333337</v>
      </c>
      <c r="I75" s="10" t="str">
        <f>IF(Rates[[#This Row],[CCY]]="","",+Rates[[#This Row],[CCY]])</f>
        <v>KES</v>
      </c>
    </row>
    <row r="76" spans="1:9">
      <c r="A76" s="35" t="str">
        <f>IF('Rates Import'!A84="","",'Rates Import'!A84)</f>
        <v>KGS</v>
      </c>
      <c r="B76" s="36" t="str">
        <f>IF(Rates[[#This Row],[CCY]]="","",VLOOKUP(Rates[[#This Row],[CCY]],CCYs!A:B,2,FALSE))</f>
        <v>Kyrgyzstan Som</v>
      </c>
      <c r="C76" s="37">
        <f>IF(Rates[[#This Row],[CCY]]="","",VLOOKUP(Rates[[#This Row],[CCY]],'Rates Import'!A:B,2,FALSE))</f>
        <v>83.068507999999994</v>
      </c>
      <c r="D76" s="35"/>
      <c r="E76" s="38" t="str">
        <f>IF(Rates[[#This Row],[CCY]]="","",+'Rates Import'!C82)</f>
        <v>28.02.2018</v>
      </c>
      <c r="F76" s="39">
        <f>IF(Rates[[#This Row],[CCY]]="","",+'Rates Import'!F82)</f>
        <v>0.83333333333333337</v>
      </c>
      <c r="I76" s="10" t="str">
        <f>IF(Rates[[#This Row],[CCY]]="","",+Rates[[#This Row],[CCY]])</f>
        <v>KGS</v>
      </c>
    </row>
    <row r="77" spans="1:9">
      <c r="A77" s="35" t="str">
        <f>IF('Rates Import'!A85="","",'Rates Import'!A85)</f>
        <v>KHR</v>
      </c>
      <c r="B77" s="36" t="str">
        <f>IF(Rates[[#This Row],[CCY]]="","",VLOOKUP(Rates[[#This Row],[CCY]],CCYs!A:B,2,FALSE))</f>
        <v>Cambodia Riel</v>
      </c>
      <c r="C77" s="37">
        <f>IF(Rates[[#This Row],[CCY]]="","",VLOOKUP(Rates[[#This Row],[CCY]],'Rates Import'!A:B,2,FALSE))</f>
        <v>4896.7707620000001</v>
      </c>
      <c r="D77" s="35"/>
      <c r="E77" s="38" t="str">
        <f>IF(Rates[[#This Row],[CCY]]="","",+'Rates Import'!C83)</f>
        <v>28.02.2018</v>
      </c>
      <c r="F77" s="39">
        <f>IF(Rates[[#This Row],[CCY]]="","",+'Rates Import'!F83)</f>
        <v>0.83333333333333337</v>
      </c>
      <c r="I77" s="10" t="str">
        <f>IF(Rates[[#This Row],[CCY]]="","",+Rates[[#This Row],[CCY]])</f>
        <v>KHR</v>
      </c>
    </row>
    <row r="78" spans="1:9">
      <c r="A78" s="35" t="str">
        <f>IF('Rates Import'!A86="","",'Rates Import'!A86)</f>
        <v>KMF</v>
      </c>
      <c r="B78" s="36" t="str">
        <f>IF(Rates[[#This Row],[CCY]]="","",VLOOKUP(Rates[[#This Row],[CCY]],CCYs!A:B,2,FALSE))</f>
        <v>Comoros Franc</v>
      </c>
      <c r="C78" s="37">
        <f>IF(Rates[[#This Row],[CCY]]="","",VLOOKUP(Rates[[#This Row],[CCY]],'Rates Import'!A:B,2,FALSE))</f>
        <v>492.10563000000002</v>
      </c>
      <c r="D78" s="35"/>
      <c r="E78" s="38" t="str">
        <f>IF(Rates[[#This Row],[CCY]]="","",+'Rates Import'!C84)</f>
        <v>28.02.2018</v>
      </c>
      <c r="F78" s="39">
        <f>IF(Rates[[#This Row],[CCY]]="","",+'Rates Import'!F84)</f>
        <v>0.83333333333333337</v>
      </c>
      <c r="I78" s="10" t="str">
        <f>IF(Rates[[#This Row],[CCY]]="","",+Rates[[#This Row],[CCY]])</f>
        <v>KMF</v>
      </c>
    </row>
    <row r="79" spans="1:9">
      <c r="A79" s="35" t="str">
        <f>IF('Rates Import'!A87="","",'Rates Import'!A87)</f>
        <v>KPW</v>
      </c>
      <c r="B79" s="36" t="str">
        <f>IF(Rates[[#This Row],[CCY]]="","",VLOOKUP(Rates[[#This Row],[CCY]],CCYs!A:B,2,FALSE))</f>
        <v>Korea (North) Won</v>
      </c>
      <c r="C79" s="37">
        <f>IF(Rates[[#This Row],[CCY]]="","",VLOOKUP(Rates[[#This Row],[CCY]],'Rates Import'!A:B,2,FALSE))</f>
        <v>1098.3411060000001</v>
      </c>
      <c r="D79" s="35"/>
      <c r="E79" s="38" t="str">
        <f>IF(Rates[[#This Row],[CCY]]="","",+'Rates Import'!C85)</f>
        <v>28.02.2018</v>
      </c>
      <c r="F79" s="39">
        <f>IF(Rates[[#This Row],[CCY]]="","",+'Rates Import'!F85)</f>
        <v>0.83333333333333337</v>
      </c>
      <c r="I79" s="10" t="str">
        <f>IF(Rates[[#This Row],[CCY]]="","",+Rates[[#This Row],[CCY]])</f>
        <v>KPW</v>
      </c>
    </row>
    <row r="80" spans="1:9">
      <c r="A80" s="35" t="str">
        <f>IF('Rates Import'!A88="","",'Rates Import'!A88)</f>
        <v>KRW</v>
      </c>
      <c r="B80" s="36" t="str">
        <f>IF(Rates[[#This Row],[CCY]]="","",VLOOKUP(Rates[[#This Row],[CCY]],CCYs!A:B,2,FALSE))</f>
        <v>Korea (South) Won</v>
      </c>
      <c r="C80" s="37">
        <f>IF(Rates[[#This Row],[CCY]]="","",VLOOKUP(Rates[[#This Row],[CCY]],'Rates Import'!A:B,2,FALSE))</f>
        <v>1321.4019800000001</v>
      </c>
      <c r="D80" s="35"/>
      <c r="E80" s="38" t="str">
        <f>IF(Rates[[#This Row],[CCY]]="","",+'Rates Import'!C86)</f>
        <v>28.02.2018</v>
      </c>
      <c r="F80" s="39">
        <f>IF(Rates[[#This Row],[CCY]]="","",+'Rates Import'!F86)</f>
        <v>0.83333333333333337</v>
      </c>
      <c r="I80" s="10" t="str">
        <f>IF(Rates[[#This Row],[CCY]]="","",+Rates[[#This Row],[CCY]])</f>
        <v>KRW</v>
      </c>
    </row>
    <row r="81" spans="1:9">
      <c r="A81" s="35" t="str">
        <f>IF('Rates Import'!A89="","",'Rates Import'!A89)</f>
        <v>KWD</v>
      </c>
      <c r="B81" s="36" t="str">
        <f>IF(Rates[[#This Row],[CCY]]="","",VLOOKUP(Rates[[#This Row],[CCY]],CCYs!A:B,2,FALSE))</f>
        <v>Kuwait Dinar</v>
      </c>
      <c r="C81" s="37">
        <f>IF(Rates[[#This Row],[CCY]]="","",VLOOKUP(Rates[[#This Row],[CCY]],'Rates Import'!A:B,2,FALSE))</f>
        <v>0.36654300000000001</v>
      </c>
      <c r="D81" s="35"/>
      <c r="E81" s="38" t="str">
        <f>IF(Rates[[#This Row],[CCY]]="","",+'Rates Import'!C87)</f>
        <v>28.02.2018</v>
      </c>
      <c r="F81" s="39">
        <f>IF(Rates[[#This Row],[CCY]]="","",+'Rates Import'!F87)</f>
        <v>0.83333333333333337</v>
      </c>
      <c r="I81" s="10" t="str">
        <f>IF(Rates[[#This Row],[CCY]]="","",+Rates[[#This Row],[CCY]])</f>
        <v>KWD</v>
      </c>
    </row>
    <row r="82" spans="1:9">
      <c r="A82" s="35" t="str">
        <f>IF('Rates Import'!A90="","",'Rates Import'!A90)</f>
        <v>KYD</v>
      </c>
      <c r="B82" s="36" t="str">
        <f>IF(Rates[[#This Row],[CCY]]="","",VLOOKUP(Rates[[#This Row],[CCY]],CCYs!A:B,2,FALSE))</f>
        <v>Cayman Islands Dollar</v>
      </c>
      <c r="C82" s="37">
        <f>IF(Rates[[#This Row],[CCY]]="","",VLOOKUP(Rates[[#This Row],[CCY]],'Rates Import'!A:B,2,FALSE))</f>
        <v>1.0171559999999999</v>
      </c>
      <c r="D82" s="35"/>
      <c r="E82" s="38" t="str">
        <f>IF(Rates[[#This Row],[CCY]]="","",+'Rates Import'!C88)</f>
        <v>28.02.2018</v>
      </c>
      <c r="F82" s="39">
        <f>IF(Rates[[#This Row],[CCY]]="","",+'Rates Import'!F88)</f>
        <v>0.83333333333333337</v>
      </c>
      <c r="I82" s="10" t="str">
        <f>IF(Rates[[#This Row],[CCY]]="","",+Rates[[#This Row],[CCY]])</f>
        <v>KYD</v>
      </c>
    </row>
    <row r="83" spans="1:9">
      <c r="A83" s="35" t="str">
        <f>IF('Rates Import'!A91="","",'Rates Import'!A91)</f>
        <v>KZT</v>
      </c>
      <c r="B83" s="36" t="str">
        <f>IF(Rates[[#This Row],[CCY]]="","",VLOOKUP(Rates[[#This Row],[CCY]],CCYs!A:B,2,FALSE))</f>
        <v>Kazakhstan Tenge</v>
      </c>
      <c r="C83" s="37">
        <f>IF(Rates[[#This Row],[CCY]]="","",VLOOKUP(Rates[[#This Row],[CCY]],'Rates Import'!A:B,2,FALSE))</f>
        <v>391.12597399999999</v>
      </c>
      <c r="D83" s="35"/>
      <c r="E83" s="38" t="str">
        <f>IF(Rates[[#This Row],[CCY]]="","",+'Rates Import'!C89)</f>
        <v>28.02.2018</v>
      </c>
      <c r="F83" s="39">
        <f>IF(Rates[[#This Row],[CCY]]="","",+'Rates Import'!F89)</f>
        <v>0.83333333333333337</v>
      </c>
      <c r="I83" s="10" t="str">
        <f>IF(Rates[[#This Row],[CCY]]="","",+Rates[[#This Row],[CCY]])</f>
        <v>KZT</v>
      </c>
    </row>
    <row r="84" spans="1:9">
      <c r="A84" s="35" t="str">
        <f>IF('Rates Import'!A92="","",'Rates Import'!A92)</f>
        <v>LAK</v>
      </c>
      <c r="B84" s="36" t="str">
        <f>IF(Rates[[#This Row],[CCY]]="","",VLOOKUP(Rates[[#This Row],[CCY]],CCYs!A:B,2,FALSE))</f>
        <v>Laos Kip</v>
      </c>
      <c r="C84" s="37">
        <f>IF(Rates[[#This Row],[CCY]]="","",VLOOKUP(Rates[[#This Row],[CCY]],'Rates Import'!A:B,2,FALSE))</f>
        <v>10134.027266999999</v>
      </c>
      <c r="D84" s="35"/>
      <c r="E84" s="38" t="str">
        <f>IF(Rates[[#This Row],[CCY]]="","",+'Rates Import'!C90)</f>
        <v>28.02.2018</v>
      </c>
      <c r="F84" s="39">
        <f>IF(Rates[[#This Row],[CCY]]="","",+'Rates Import'!F90)</f>
        <v>0.83333333333333337</v>
      </c>
      <c r="I84" s="10" t="str">
        <f>IF(Rates[[#This Row],[CCY]]="","",+Rates[[#This Row],[CCY]])</f>
        <v>LAK</v>
      </c>
    </row>
    <row r="85" spans="1:9">
      <c r="A85" s="35" t="str">
        <f>IF('Rates Import'!A93="","",'Rates Import'!A93)</f>
        <v>LBP</v>
      </c>
      <c r="B85" s="36" t="str">
        <f>IF(Rates[[#This Row],[CCY]]="","",VLOOKUP(Rates[[#This Row],[CCY]],CCYs!A:B,2,FALSE))</f>
        <v>Lebanon Pound</v>
      </c>
      <c r="C85" s="37">
        <f>IF(Rates[[#This Row],[CCY]]="","",VLOOKUP(Rates[[#This Row],[CCY]],'Rates Import'!A:B,2,FALSE))</f>
        <v>1850.338649</v>
      </c>
      <c r="D85" s="35"/>
      <c r="E85" s="38" t="str">
        <f>IF(Rates[[#This Row],[CCY]]="","",+'Rates Import'!C91)</f>
        <v>28.02.2018</v>
      </c>
      <c r="F85" s="39">
        <f>IF(Rates[[#This Row],[CCY]]="","",+'Rates Import'!F91)</f>
        <v>0.83333333333333337</v>
      </c>
      <c r="I85" s="10" t="str">
        <f>IF(Rates[[#This Row],[CCY]]="","",+Rates[[#This Row],[CCY]])</f>
        <v>LBP</v>
      </c>
    </row>
    <row r="86" spans="1:9">
      <c r="A86" s="35" t="str">
        <f>IF('Rates Import'!A94="","",'Rates Import'!A94)</f>
        <v>LKR</v>
      </c>
      <c r="B86" s="36" t="str">
        <f>IF(Rates[[#This Row],[CCY]]="","",VLOOKUP(Rates[[#This Row],[CCY]],CCYs!A:B,2,FALSE))</f>
        <v>Sri Lanka Rupee</v>
      </c>
      <c r="C86" s="37">
        <f>IF(Rates[[#This Row],[CCY]]="","",VLOOKUP(Rates[[#This Row],[CCY]],'Rates Import'!A:B,2,FALSE))</f>
        <v>189.27156099999999</v>
      </c>
      <c r="D86" s="35"/>
      <c r="E86" s="38" t="str">
        <f>IF(Rates[[#This Row],[CCY]]="","",+'Rates Import'!C92)</f>
        <v>28.02.2018</v>
      </c>
      <c r="F86" s="39">
        <f>IF(Rates[[#This Row],[CCY]]="","",+'Rates Import'!F92)</f>
        <v>0.83333333333333337</v>
      </c>
      <c r="I86" s="10" t="str">
        <f>IF(Rates[[#This Row],[CCY]]="","",+Rates[[#This Row],[CCY]])</f>
        <v>LKR</v>
      </c>
    </row>
    <row r="87" spans="1:9">
      <c r="A87" s="35" t="str">
        <f>IF('Rates Import'!A95="","",'Rates Import'!A95)</f>
        <v>LRD</v>
      </c>
      <c r="B87" s="36" t="str">
        <f>IF(Rates[[#This Row],[CCY]]="","",VLOOKUP(Rates[[#This Row],[CCY]],CCYs!A:B,2,FALSE))</f>
        <v>Liberia Dollar</v>
      </c>
      <c r="C87" s="37">
        <f>IF(Rates[[#This Row],[CCY]]="","",VLOOKUP(Rates[[#This Row],[CCY]],'Rates Import'!A:B,2,FALSE))</f>
        <v>159.109343</v>
      </c>
      <c r="D87" s="35"/>
      <c r="E87" s="38" t="str">
        <f>IF(Rates[[#This Row],[CCY]]="","",+'Rates Import'!C93)</f>
        <v>28.02.2018</v>
      </c>
      <c r="F87" s="39">
        <f>IF(Rates[[#This Row],[CCY]]="","",+'Rates Import'!F93)</f>
        <v>0.83333333333333337</v>
      </c>
      <c r="I87" s="10" t="str">
        <f>IF(Rates[[#This Row],[CCY]]="","",+Rates[[#This Row],[CCY]])</f>
        <v>LRD</v>
      </c>
    </row>
    <row r="88" spans="1:9">
      <c r="A88" s="35" t="str">
        <f>IF('Rates Import'!A96="","",'Rates Import'!A96)</f>
        <v>LSL</v>
      </c>
      <c r="B88" s="36" t="str">
        <f>IF(Rates[[#This Row],[CCY]]="","",VLOOKUP(Rates[[#This Row],[CCY]],CCYs!A:B,2,FALSE))</f>
        <v>Lesotho Loti</v>
      </c>
      <c r="C88" s="37">
        <f>IF(Rates[[#This Row],[CCY]]="","",VLOOKUP(Rates[[#This Row],[CCY]],'Rates Import'!A:B,2,FALSE))</f>
        <v>14.333351</v>
      </c>
      <c r="D88" s="35"/>
      <c r="E88" s="38" t="str">
        <f>IF(Rates[[#This Row],[CCY]]="","",+'Rates Import'!C94)</f>
        <v>28.02.2018</v>
      </c>
      <c r="F88" s="39">
        <f>IF(Rates[[#This Row],[CCY]]="","",+'Rates Import'!F94)</f>
        <v>0.83333333333333337</v>
      </c>
      <c r="I88" s="10" t="str">
        <f>IF(Rates[[#This Row],[CCY]]="","",+Rates[[#This Row],[CCY]])</f>
        <v>LSL</v>
      </c>
    </row>
    <row r="89" spans="1:9">
      <c r="A89" s="35" t="str">
        <f>IF('Rates Import'!A97="","",'Rates Import'!A97)</f>
        <v>LYD</v>
      </c>
      <c r="B89" s="36" t="str">
        <f>IF(Rates[[#This Row],[CCY]]="","",VLOOKUP(Rates[[#This Row],[CCY]],CCYs!A:B,2,FALSE))</f>
        <v>Libya Dinar</v>
      </c>
      <c r="C89" s="37">
        <f>IF(Rates[[#This Row],[CCY]]="","",VLOOKUP(Rates[[#This Row],[CCY]],'Rates Import'!A:B,2,FALSE))</f>
        <v>1.6231040000000001</v>
      </c>
      <c r="D89" s="35"/>
      <c r="E89" s="38" t="str">
        <f>IF(Rates[[#This Row],[CCY]]="","",+'Rates Import'!C95)</f>
        <v>28.02.2018</v>
      </c>
      <c r="F89" s="39">
        <f>IF(Rates[[#This Row],[CCY]]="","",+'Rates Import'!F95)</f>
        <v>0.83333333333333337</v>
      </c>
      <c r="I89" s="10" t="str">
        <f>IF(Rates[[#This Row],[CCY]]="","",+Rates[[#This Row],[CCY]])</f>
        <v>LYD</v>
      </c>
    </row>
    <row r="90" spans="1:9">
      <c r="A90" s="35" t="str">
        <f>IF('Rates Import'!A98="","",'Rates Import'!A98)</f>
        <v>MAD</v>
      </c>
      <c r="B90" s="36" t="str">
        <f>IF(Rates[[#This Row],[CCY]]="","",VLOOKUP(Rates[[#This Row],[CCY]],CCYs!A:B,2,FALSE))</f>
        <v>Morocco Dirham</v>
      </c>
      <c r="C90" s="37">
        <f>IF(Rates[[#This Row],[CCY]]="","",VLOOKUP(Rates[[#This Row],[CCY]],'Rates Import'!A:B,2,FALSE))</f>
        <v>11.297658999999999</v>
      </c>
      <c r="D90" s="35"/>
      <c r="E90" s="38" t="str">
        <f>IF(Rates[[#This Row],[CCY]]="","",+'Rates Import'!C96)</f>
        <v>28.02.2018</v>
      </c>
      <c r="F90" s="39">
        <f>IF(Rates[[#This Row],[CCY]]="","",+'Rates Import'!F96)</f>
        <v>0.83333333333333337</v>
      </c>
      <c r="I90" s="10" t="str">
        <f>IF(Rates[[#This Row],[CCY]]="","",+Rates[[#This Row],[CCY]])</f>
        <v>MAD</v>
      </c>
    </row>
    <row r="91" spans="1:9">
      <c r="A91" s="35" t="str">
        <f>IF('Rates Import'!A99="","",'Rates Import'!A99)</f>
        <v>MDL</v>
      </c>
      <c r="B91" s="36" t="str">
        <f>IF(Rates[[#This Row],[CCY]]="","",VLOOKUP(Rates[[#This Row],[CCY]],CCYs!A:B,2,FALSE))</f>
        <v>Moldova Leu</v>
      </c>
      <c r="C91" s="37">
        <f>IF(Rates[[#This Row],[CCY]]="","",VLOOKUP(Rates[[#This Row],[CCY]],'Rates Import'!A:B,2,FALSE))</f>
        <v>20.361827999999999</v>
      </c>
      <c r="D91" s="35"/>
      <c r="E91" s="38" t="str">
        <f>IF(Rates[[#This Row],[CCY]]="","",+'Rates Import'!C97)</f>
        <v>28.02.2018</v>
      </c>
      <c r="F91" s="39">
        <f>IF(Rates[[#This Row],[CCY]]="","",+'Rates Import'!F97)</f>
        <v>0.83333333333333337</v>
      </c>
      <c r="I91" s="10" t="str">
        <f>IF(Rates[[#This Row],[CCY]]="","",+Rates[[#This Row],[CCY]])</f>
        <v>MDL</v>
      </c>
    </row>
    <row r="92" spans="1:9">
      <c r="A92" s="35" t="str">
        <f>IF('Rates Import'!A100="","",'Rates Import'!A100)</f>
        <v>MGA</v>
      </c>
      <c r="B92" s="36" t="str">
        <f>IF(Rates[[#This Row],[CCY]]="","",VLOOKUP(Rates[[#This Row],[CCY]],CCYs!A:B,2,FALSE))</f>
        <v>Madagascar Ariary</v>
      </c>
      <c r="C92" s="37">
        <f>IF(Rates[[#This Row],[CCY]]="","",VLOOKUP(Rates[[#This Row],[CCY]],'Rates Import'!A:B,2,FALSE))</f>
        <v>3808.802878</v>
      </c>
      <c r="D92" s="35"/>
      <c r="E92" s="38" t="str">
        <f>IF(Rates[[#This Row],[CCY]]="","",+'Rates Import'!C98)</f>
        <v>28.02.2018</v>
      </c>
      <c r="F92" s="39">
        <f>IF(Rates[[#This Row],[CCY]]="","",+'Rates Import'!F98)</f>
        <v>0.83333333333333337</v>
      </c>
      <c r="I92" s="10" t="str">
        <f>IF(Rates[[#This Row],[CCY]]="","",+Rates[[#This Row],[CCY]])</f>
        <v>MGA</v>
      </c>
    </row>
    <row r="93" spans="1:9">
      <c r="A93" s="35" t="str">
        <f>IF('Rates Import'!A101="","",'Rates Import'!A101)</f>
        <v>MKD</v>
      </c>
      <c r="B93" s="36" t="str">
        <f>IF(Rates[[#This Row],[CCY]]="","",VLOOKUP(Rates[[#This Row],[CCY]],CCYs!A:B,2,FALSE))</f>
        <v>Macedonia Denar</v>
      </c>
      <c r="C93" s="37">
        <f>IF(Rates[[#This Row],[CCY]]="","",VLOOKUP(Rates[[#This Row],[CCY]],'Rates Import'!A:B,2,FALSE))</f>
        <v>61.588880000000003</v>
      </c>
      <c r="D93" s="35"/>
      <c r="E93" s="38" t="str">
        <f>IF(Rates[[#This Row],[CCY]]="","",+'Rates Import'!C99)</f>
        <v>28.02.2018</v>
      </c>
      <c r="F93" s="39">
        <f>IF(Rates[[#This Row],[CCY]]="","",+'Rates Import'!F99)</f>
        <v>0.83333333333333337</v>
      </c>
      <c r="I93" s="10" t="str">
        <f>IF(Rates[[#This Row],[CCY]]="","",+Rates[[#This Row],[CCY]])</f>
        <v>MKD</v>
      </c>
    </row>
    <row r="94" spans="1:9">
      <c r="A94" s="35" t="str">
        <f>IF('Rates Import'!A102="","",'Rates Import'!A102)</f>
        <v>MMK</v>
      </c>
      <c r="B94" s="36" t="str">
        <f>IF(Rates[[#This Row],[CCY]]="","",VLOOKUP(Rates[[#This Row],[CCY]],CCYs!A:B,2,FALSE))</f>
        <v>Myanmar (Burma) Kyat</v>
      </c>
      <c r="C94" s="37">
        <f>IF(Rates[[#This Row],[CCY]]="","",VLOOKUP(Rates[[#This Row],[CCY]],'Rates Import'!A:B,2,FALSE))</f>
        <v>1631.7507149999999</v>
      </c>
      <c r="D94" s="35"/>
      <c r="E94" s="38" t="str">
        <f>IF(Rates[[#This Row],[CCY]]="","",+'Rates Import'!C100)</f>
        <v>28.02.2018</v>
      </c>
      <c r="F94" s="39">
        <f>IF(Rates[[#This Row],[CCY]]="","",+'Rates Import'!F100)</f>
        <v>0.83333333333333337</v>
      </c>
      <c r="I94" s="10" t="str">
        <f>IF(Rates[[#This Row],[CCY]]="","",+Rates[[#This Row],[CCY]])</f>
        <v>MMK</v>
      </c>
    </row>
    <row r="95" spans="1:9">
      <c r="A95" s="35" t="str">
        <f>IF('Rates Import'!A103="","",'Rates Import'!A103)</f>
        <v>MNT</v>
      </c>
      <c r="B95" s="36" t="str">
        <f>IF(Rates[[#This Row],[CCY]]="","",VLOOKUP(Rates[[#This Row],[CCY]],CCYs!A:B,2,FALSE))</f>
        <v>Mongolia Tughrik</v>
      </c>
      <c r="C95" s="37">
        <f>IF(Rates[[#This Row],[CCY]]="","",VLOOKUP(Rates[[#This Row],[CCY]],'Rates Import'!A:B,2,FALSE))</f>
        <v>2917.7089470000001</v>
      </c>
      <c r="D95" s="35"/>
      <c r="E95" s="38" t="str">
        <f>IF(Rates[[#This Row],[CCY]]="","",+'Rates Import'!C101)</f>
        <v>28.02.2018</v>
      </c>
      <c r="F95" s="39">
        <f>IF(Rates[[#This Row],[CCY]]="","",+'Rates Import'!F101)</f>
        <v>0.83333333333333337</v>
      </c>
      <c r="I95" s="10" t="str">
        <f>IF(Rates[[#This Row],[CCY]]="","",+Rates[[#This Row],[CCY]])</f>
        <v>MNT</v>
      </c>
    </row>
    <row r="96" spans="1:9">
      <c r="A96" s="35" t="str">
        <f>IF('Rates Import'!A104="","",'Rates Import'!A104)</f>
        <v>MOP</v>
      </c>
      <c r="B96" s="36" t="str">
        <f>IF(Rates[[#This Row],[CCY]]="","",VLOOKUP(Rates[[#This Row],[CCY]],CCYs!A:B,2,FALSE))</f>
        <v>Macau Pataca</v>
      </c>
      <c r="C96" s="37">
        <f>IF(Rates[[#This Row],[CCY]]="","",VLOOKUP(Rates[[#This Row],[CCY]],'Rates Import'!A:B,2,FALSE))</f>
        <v>9.8393309999999996</v>
      </c>
      <c r="D96" s="35"/>
      <c r="E96" s="38" t="str">
        <f>IF(Rates[[#This Row],[CCY]]="","",+'Rates Import'!C102)</f>
        <v>28.02.2018</v>
      </c>
      <c r="F96" s="39">
        <f>IF(Rates[[#This Row],[CCY]]="","",+'Rates Import'!F102)</f>
        <v>0.83333333333333337</v>
      </c>
      <c r="I96" s="10" t="str">
        <f>IF(Rates[[#This Row],[CCY]]="","",+Rates[[#This Row],[CCY]])</f>
        <v>MOP</v>
      </c>
    </row>
    <row r="97" spans="1:9">
      <c r="A97" s="35" t="str">
        <f>IF('Rates Import'!A105="","",'Rates Import'!A105)</f>
        <v>MRO</v>
      </c>
      <c r="B97" s="36" t="str">
        <f>IF(Rates[[#This Row],[CCY]]="","",VLOOKUP(Rates[[#This Row],[CCY]],CCYs!A:B,2,FALSE))</f>
        <v>Mauritania Ouguiya</v>
      </c>
      <c r="C97" s="37">
        <f>IF(Rates[[#This Row],[CCY]]="","",VLOOKUP(Rates[[#This Row],[CCY]],'Rates Import'!A:B,2,FALSE))</f>
        <v>433.84473700000001</v>
      </c>
      <c r="D97" s="35"/>
      <c r="E97" s="38" t="str">
        <f>IF(Rates[[#This Row],[CCY]]="","",+'Rates Import'!C103)</f>
        <v>28.02.2018</v>
      </c>
      <c r="F97" s="39">
        <f>IF(Rates[[#This Row],[CCY]]="","",+'Rates Import'!F103)</f>
        <v>0.83333333333333337</v>
      </c>
      <c r="I97" s="10" t="str">
        <f>IF(Rates[[#This Row],[CCY]]="","",+Rates[[#This Row],[CCY]])</f>
        <v>MRO</v>
      </c>
    </row>
    <row r="98" spans="1:9">
      <c r="A98" s="35" t="str">
        <f>IF('Rates Import'!A106="","",'Rates Import'!A106)</f>
        <v>MRU</v>
      </c>
      <c r="B98" s="36" t="str">
        <f>IF(Rates[[#This Row],[CCY]]="","",VLOOKUP(Rates[[#This Row],[CCY]],CCYs!A:B,2,FALSE))</f>
        <v>Mauritania Ouguiya</v>
      </c>
      <c r="C98" s="37">
        <f>IF(Rates[[#This Row],[CCY]]="","",VLOOKUP(Rates[[#This Row],[CCY]],'Rates Import'!A:B,2,FALSE))</f>
        <v>43.079379000000003</v>
      </c>
      <c r="D98" s="35"/>
      <c r="E98" s="38" t="str">
        <f>IF(Rates[[#This Row],[CCY]]="","",+'Rates Import'!C104)</f>
        <v>28.02.2018</v>
      </c>
      <c r="F98" s="39">
        <f>IF(Rates[[#This Row],[CCY]]="","",+'Rates Import'!F104)</f>
        <v>0.83333333333333337</v>
      </c>
      <c r="I98" s="10" t="str">
        <f>IF(Rates[[#This Row],[CCY]]="","",+Rates[[#This Row],[CCY]])</f>
        <v>MRU</v>
      </c>
    </row>
    <row r="99" spans="1:9">
      <c r="A99" s="35" t="str">
        <f>IF('Rates Import'!A107="","",'Rates Import'!A107)</f>
        <v>MUR</v>
      </c>
      <c r="B99" s="36" t="str">
        <f>IF(Rates[[#This Row],[CCY]]="","",VLOOKUP(Rates[[#This Row],[CCY]],CCYs!A:B,2,FALSE))</f>
        <v>Mauritius Rupee</v>
      </c>
      <c r="C99" s="37">
        <f>IF(Rates[[#This Row],[CCY]]="","",VLOOKUP(Rates[[#This Row],[CCY]],'Rates Import'!A:B,2,FALSE))</f>
        <v>40.942495000000001</v>
      </c>
      <c r="D99" s="35"/>
      <c r="E99" s="38" t="str">
        <f>IF(Rates[[#This Row],[CCY]]="","",+'Rates Import'!C105)</f>
        <v>28.02.2018</v>
      </c>
      <c r="F99" s="39">
        <f>IF(Rates[[#This Row],[CCY]]="","",+'Rates Import'!F105)</f>
        <v>0.83333333333333337</v>
      </c>
      <c r="I99" s="10" t="str">
        <f>IF(Rates[[#This Row],[CCY]]="","",+Rates[[#This Row],[CCY]])</f>
        <v>MUR</v>
      </c>
    </row>
    <row r="100" spans="1:9">
      <c r="A100" s="35" t="str">
        <f>IF('Rates Import'!A108="","",'Rates Import'!A108)</f>
        <v>MVR</v>
      </c>
      <c r="B100" s="36" t="str">
        <f>IF(Rates[[#This Row],[CCY]]="","",VLOOKUP(Rates[[#This Row],[CCY]],CCYs!A:B,2,FALSE))</f>
        <v>Maldives (Maldive Islands) Rufiyaa</v>
      </c>
      <c r="C100" s="37">
        <f>IF(Rates[[#This Row],[CCY]]="","",VLOOKUP(Rates[[#This Row],[CCY]],'Rates Import'!A:B,2,FALSE))</f>
        <v>18.855139000000001</v>
      </c>
      <c r="D100" s="35"/>
      <c r="E100" s="38" t="str">
        <f>IF(Rates[[#This Row],[CCY]]="","",+'Rates Import'!C106)</f>
        <v>28.02.2018</v>
      </c>
      <c r="F100" s="39">
        <f>IF(Rates[[#This Row],[CCY]]="","",+'Rates Import'!F106)</f>
        <v>0.83333333333333337</v>
      </c>
      <c r="I100" s="10" t="str">
        <f>IF(Rates[[#This Row],[CCY]]="","",+Rates[[#This Row],[CCY]])</f>
        <v>MVR</v>
      </c>
    </row>
    <row r="101" spans="1:9">
      <c r="A101" s="35" t="str">
        <f>IF('Rates Import'!A109="","",'Rates Import'!A109)</f>
        <v>MWK</v>
      </c>
      <c r="B101" s="36" t="str">
        <f>IF(Rates[[#This Row],[CCY]]="","",VLOOKUP(Rates[[#This Row],[CCY]],CCYs!A:B,2,FALSE))</f>
        <v>Malawi Kwacha</v>
      </c>
      <c r="C101" s="37">
        <f>IF(Rates[[#This Row],[CCY]]="","",VLOOKUP(Rates[[#This Row],[CCY]],'Rates Import'!A:B,2,FALSE))</f>
        <v>885.04326300000002</v>
      </c>
      <c r="D101" s="35"/>
      <c r="E101" s="38" t="str">
        <f>IF(Rates[[#This Row],[CCY]]="","",+'Rates Import'!C107)</f>
        <v>28.02.2018</v>
      </c>
      <c r="F101" s="39">
        <f>IF(Rates[[#This Row],[CCY]]="","",+'Rates Import'!F107)</f>
        <v>0.83333333333333337</v>
      </c>
      <c r="I101" s="10" t="str">
        <f>IF(Rates[[#This Row],[CCY]]="","",+Rates[[#This Row],[CCY]])</f>
        <v>MWK</v>
      </c>
    </row>
    <row r="102" spans="1:9">
      <c r="A102" s="35" t="str">
        <f>IF('Rates Import'!A110="","",'Rates Import'!A110)</f>
        <v>MXN</v>
      </c>
      <c r="B102" s="36" t="str">
        <f>IF(Rates[[#This Row],[CCY]]="","",VLOOKUP(Rates[[#This Row],[CCY]],CCYs!A:B,2,FALSE))</f>
        <v>Mexico Peso</v>
      </c>
      <c r="C102" s="37">
        <f>IF(Rates[[#This Row],[CCY]]="","",VLOOKUP(Rates[[#This Row],[CCY]],'Rates Import'!A:B,2,FALSE))</f>
        <v>22.993231999999999</v>
      </c>
      <c r="D102" s="35"/>
      <c r="E102" s="38" t="str">
        <f>IF(Rates[[#This Row],[CCY]]="","",+'Rates Import'!C108)</f>
        <v>28.02.2018</v>
      </c>
      <c r="F102" s="39">
        <f>IF(Rates[[#This Row],[CCY]]="","",+'Rates Import'!F108)</f>
        <v>0.83333333333333337</v>
      </c>
      <c r="I102" s="10" t="str">
        <f>IF(Rates[[#This Row],[CCY]]="","",+Rates[[#This Row],[CCY]])</f>
        <v>MXN</v>
      </c>
    </row>
    <row r="103" spans="1:9">
      <c r="A103" s="35" t="str">
        <f>IF('Rates Import'!A111="","",'Rates Import'!A111)</f>
        <v>MYR</v>
      </c>
      <c r="B103" s="36" t="str">
        <f>IF(Rates[[#This Row],[CCY]]="","",VLOOKUP(Rates[[#This Row],[CCY]],CCYs!A:B,2,FALSE))</f>
        <v>Malaysia Ringgit</v>
      </c>
      <c r="C103" s="37">
        <f>IF(Rates[[#This Row],[CCY]]="","",VLOOKUP(Rates[[#This Row],[CCY]],'Rates Import'!A:B,2,FALSE))</f>
        <v>4.7875860000000001</v>
      </c>
      <c r="D103" s="35"/>
      <c r="E103" s="38" t="str">
        <f>IF(Rates[[#This Row],[CCY]]="","",+'Rates Import'!C109)</f>
        <v>28.02.2018</v>
      </c>
      <c r="F103" s="39">
        <f>IF(Rates[[#This Row],[CCY]]="","",+'Rates Import'!F109)</f>
        <v>0.83333333333333337</v>
      </c>
      <c r="I103" s="10" t="str">
        <f>IF(Rates[[#This Row],[CCY]]="","",+Rates[[#This Row],[CCY]])</f>
        <v>MYR</v>
      </c>
    </row>
    <row r="104" spans="1:9">
      <c r="A104" s="35" t="str">
        <f>IF('Rates Import'!A112="","",'Rates Import'!A112)</f>
        <v>MZN</v>
      </c>
      <c r="B104" s="36" t="str">
        <f>IF(Rates[[#This Row],[CCY]]="","",VLOOKUP(Rates[[#This Row],[CCY]],CCYs!A:B,2,FALSE))</f>
        <v>Mozambique Metical</v>
      </c>
      <c r="C104" s="37">
        <f>IF(Rates[[#This Row],[CCY]]="","",VLOOKUP(Rates[[#This Row],[CCY]],'Rates Import'!A:B,2,FALSE))</f>
        <v>74.433528999999993</v>
      </c>
      <c r="D104" s="35"/>
      <c r="E104" s="38" t="str">
        <f>IF(Rates[[#This Row],[CCY]]="","",+'Rates Import'!C110)</f>
        <v>28.02.2018</v>
      </c>
      <c r="F104" s="39">
        <f>IF(Rates[[#This Row],[CCY]]="","",+'Rates Import'!F110)</f>
        <v>0.83333333333333337</v>
      </c>
      <c r="I104" s="10" t="str">
        <f>IF(Rates[[#This Row],[CCY]]="","",+Rates[[#This Row],[CCY]])</f>
        <v>MZN</v>
      </c>
    </row>
    <row r="105" spans="1:9">
      <c r="A105" s="35" t="str">
        <f>IF('Rates Import'!A113="","",'Rates Import'!A113)</f>
        <v>NAD</v>
      </c>
      <c r="B105" s="36" t="str">
        <f>IF(Rates[[#This Row],[CCY]]="","",VLOOKUP(Rates[[#This Row],[CCY]],CCYs!A:B,2,FALSE))</f>
        <v>Namibia Dollar</v>
      </c>
      <c r="C105" s="37">
        <f>IF(Rates[[#This Row],[CCY]]="","",VLOOKUP(Rates[[#This Row],[CCY]],'Rates Import'!A:B,2,FALSE))</f>
        <v>14.405049</v>
      </c>
      <c r="D105" s="35"/>
      <c r="E105" s="38" t="str">
        <f>IF(Rates[[#This Row],[CCY]]="","",+'Rates Import'!C111)</f>
        <v>28.02.2018</v>
      </c>
      <c r="F105" s="39">
        <f>IF(Rates[[#This Row],[CCY]]="","",+'Rates Import'!F111)</f>
        <v>0.83333333333333337</v>
      </c>
      <c r="I105" s="10" t="str">
        <f>IF(Rates[[#This Row],[CCY]]="","",+Rates[[#This Row],[CCY]])</f>
        <v>NAD</v>
      </c>
    </row>
    <row r="106" spans="1:9">
      <c r="A106" s="35" t="str">
        <f>IF('Rates Import'!A114="","",'Rates Import'!A114)</f>
        <v>NGN</v>
      </c>
      <c r="B106" s="36" t="str">
        <f>IF(Rates[[#This Row],[CCY]]="","",VLOOKUP(Rates[[#This Row],[CCY]],CCYs!A:B,2,FALSE))</f>
        <v>Nigeria Naira</v>
      </c>
      <c r="C106" s="37">
        <f>IF(Rates[[#This Row],[CCY]]="","",VLOOKUP(Rates[[#This Row],[CCY]],'Rates Import'!A:B,2,FALSE))</f>
        <v>439.94663200000002</v>
      </c>
      <c r="D106" s="35"/>
      <c r="E106" s="38" t="str">
        <f>IF(Rates[[#This Row],[CCY]]="","",+'Rates Import'!C112)</f>
        <v>28.02.2018</v>
      </c>
      <c r="F106" s="39">
        <f>IF(Rates[[#This Row],[CCY]]="","",+'Rates Import'!F112)</f>
        <v>0.83333333333333337</v>
      </c>
      <c r="I106" s="10" t="str">
        <f>IF(Rates[[#This Row],[CCY]]="","",+Rates[[#This Row],[CCY]])</f>
        <v>NGN</v>
      </c>
    </row>
    <row r="107" spans="1:9">
      <c r="A107" s="35" t="str">
        <f>IF('Rates Import'!A115="","",'Rates Import'!A115)</f>
        <v>NIO</v>
      </c>
      <c r="B107" s="36" t="str">
        <f>IF(Rates[[#This Row],[CCY]]="","",VLOOKUP(Rates[[#This Row],[CCY]],CCYs!A:B,2,FALSE))</f>
        <v>Nicaragua Cordoba</v>
      </c>
      <c r="C107" s="37">
        <f>IF(Rates[[#This Row],[CCY]]="","",VLOOKUP(Rates[[#This Row],[CCY]],'Rates Import'!A:B,2,FALSE))</f>
        <v>37.953786999999998</v>
      </c>
      <c r="D107" s="35"/>
      <c r="E107" s="38" t="str">
        <f>IF(Rates[[#This Row],[CCY]]="","",+'Rates Import'!C113)</f>
        <v>28.02.2018</v>
      </c>
      <c r="F107" s="39">
        <f>IF(Rates[[#This Row],[CCY]]="","",+'Rates Import'!F113)</f>
        <v>0.83333333333333337</v>
      </c>
      <c r="I107" s="10" t="str">
        <f>IF(Rates[[#This Row],[CCY]]="","",+Rates[[#This Row],[CCY]])</f>
        <v>NIO</v>
      </c>
    </row>
    <row r="108" spans="1:9">
      <c r="A108" s="35" t="str">
        <f>IF('Rates Import'!A116="","",'Rates Import'!A116)</f>
        <v>NOK</v>
      </c>
      <c r="B108" s="36" t="str">
        <f>IF(Rates[[#This Row],[CCY]]="","",VLOOKUP(Rates[[#This Row],[CCY]],CCYs!A:B,2,FALSE))</f>
        <v>Norway Krone</v>
      </c>
      <c r="C108" s="37">
        <f>IF(Rates[[#This Row],[CCY]]="","",VLOOKUP(Rates[[#This Row],[CCY]],'Rates Import'!A:B,2,FALSE))</f>
        <v>9.6421949999999992</v>
      </c>
      <c r="D108" s="35"/>
      <c r="E108" s="38" t="str">
        <f>IF(Rates[[#This Row],[CCY]]="","",+'Rates Import'!C114)</f>
        <v>28.02.2018</v>
      </c>
      <c r="F108" s="39">
        <f>IF(Rates[[#This Row],[CCY]]="","",+'Rates Import'!F114)</f>
        <v>0.83333333333333337</v>
      </c>
      <c r="I108" s="10" t="str">
        <f>IF(Rates[[#This Row],[CCY]]="","",+Rates[[#This Row],[CCY]])</f>
        <v>NOK</v>
      </c>
    </row>
    <row r="109" spans="1:9">
      <c r="A109" s="35" t="str">
        <f>IF('Rates Import'!A117="","",'Rates Import'!A117)</f>
        <v>NPR</v>
      </c>
      <c r="B109" s="36" t="str">
        <f>IF(Rates[[#This Row],[CCY]]="","",VLOOKUP(Rates[[#This Row],[CCY]],CCYs!A:B,2,FALSE))</f>
        <v>Nepal Rupee</v>
      </c>
      <c r="C109" s="37">
        <f>IF(Rates[[#This Row],[CCY]]="","",VLOOKUP(Rates[[#This Row],[CCY]],'Rates Import'!A:B,2,FALSE))</f>
        <v>127.276043</v>
      </c>
      <c r="D109" s="35"/>
      <c r="E109" s="38" t="str">
        <f>IF(Rates[[#This Row],[CCY]]="","",+'Rates Import'!C115)</f>
        <v>28.02.2018</v>
      </c>
      <c r="F109" s="39">
        <f>IF(Rates[[#This Row],[CCY]]="","",+'Rates Import'!F115)</f>
        <v>0.83333333333333337</v>
      </c>
      <c r="I109" s="10" t="str">
        <f>IF(Rates[[#This Row],[CCY]]="","",+Rates[[#This Row],[CCY]])</f>
        <v>NPR</v>
      </c>
    </row>
    <row r="110" spans="1:9">
      <c r="A110" s="35" t="str">
        <f>IF('Rates Import'!A118="","",'Rates Import'!A118)</f>
        <v>NZD</v>
      </c>
      <c r="B110" s="36" t="str">
        <f>IF(Rates[[#This Row],[CCY]]="","",VLOOKUP(Rates[[#This Row],[CCY]],CCYs!A:B,2,FALSE))</f>
        <v>New Zealand Dollar</v>
      </c>
      <c r="C110" s="37">
        <f>IF(Rates[[#This Row],[CCY]]="","",VLOOKUP(Rates[[#This Row],[CCY]],'Rates Import'!A:B,2,FALSE))</f>
        <v>1.691549</v>
      </c>
      <c r="D110" s="35"/>
      <c r="E110" s="38" t="str">
        <f>IF(Rates[[#This Row],[CCY]]="","",+'Rates Import'!C116)</f>
        <v>28.02.2018</v>
      </c>
      <c r="F110" s="39">
        <f>IF(Rates[[#This Row],[CCY]]="","",+'Rates Import'!F116)</f>
        <v>0.83333333333333337</v>
      </c>
      <c r="I110" s="10" t="str">
        <f>IF(Rates[[#This Row],[CCY]]="","",+Rates[[#This Row],[CCY]])</f>
        <v>NZD</v>
      </c>
    </row>
    <row r="111" spans="1:9">
      <c r="A111" s="35" t="str">
        <f>IF('Rates Import'!A119="","",'Rates Import'!A119)</f>
        <v>OMR</v>
      </c>
      <c r="B111" s="36" t="str">
        <f>IF(Rates[[#This Row],[CCY]]="","",VLOOKUP(Rates[[#This Row],[CCY]],CCYs!A:B,2,FALSE))</f>
        <v>Oman Rial</v>
      </c>
      <c r="C111" s="37">
        <f>IF(Rates[[#This Row],[CCY]]="","",VLOOKUP(Rates[[#This Row],[CCY]],'Rates Import'!A:B,2,FALSE))</f>
        <v>0.46985199999999999</v>
      </c>
      <c r="D111" s="35"/>
      <c r="E111" s="38" t="str">
        <f>IF(Rates[[#This Row],[CCY]]="","",+'Rates Import'!C117)</f>
        <v>28.02.2018</v>
      </c>
      <c r="F111" s="39">
        <f>IF(Rates[[#This Row],[CCY]]="","",+'Rates Import'!F117)</f>
        <v>0.83333333333333337</v>
      </c>
      <c r="I111" s="10" t="str">
        <f>IF(Rates[[#This Row],[CCY]]="","",+Rates[[#This Row],[CCY]])</f>
        <v>OMR</v>
      </c>
    </row>
    <row r="112" spans="1:9">
      <c r="A112" s="35" t="str">
        <f>IF('Rates Import'!A120="","",'Rates Import'!A120)</f>
        <v>PAB</v>
      </c>
      <c r="B112" s="36" t="str">
        <f>IF(Rates[[#This Row],[CCY]]="","",VLOOKUP(Rates[[#This Row],[CCY]],CCYs!A:B,2,FALSE))</f>
        <v>Panama Balboa</v>
      </c>
      <c r="C112" s="37">
        <f>IF(Rates[[#This Row],[CCY]]="","",VLOOKUP(Rates[[#This Row],[CCY]],'Rates Import'!A:B,2,FALSE))</f>
        <v>1.2203790000000001</v>
      </c>
      <c r="D112" s="35"/>
      <c r="E112" s="38" t="str">
        <f>IF(Rates[[#This Row],[CCY]]="","",+'Rates Import'!C118)</f>
        <v>28.02.2018</v>
      </c>
      <c r="F112" s="39">
        <f>IF(Rates[[#This Row],[CCY]]="","",+'Rates Import'!F118)</f>
        <v>0.83333333333333337</v>
      </c>
      <c r="I112" s="10" t="str">
        <f>IF(Rates[[#This Row],[CCY]]="","",+Rates[[#This Row],[CCY]])</f>
        <v>PAB</v>
      </c>
    </row>
    <row r="113" spans="1:9">
      <c r="A113" s="35" t="str">
        <f>IF('Rates Import'!A121="","",'Rates Import'!A121)</f>
        <v>PEN</v>
      </c>
      <c r="B113" s="36" t="str">
        <f>IF(Rates[[#This Row],[CCY]]="","",VLOOKUP(Rates[[#This Row],[CCY]],CCYs!A:B,2,FALSE))</f>
        <v>Peru Nuevo Sol</v>
      </c>
      <c r="C113" s="37">
        <f>IF(Rates[[#This Row],[CCY]]="","",VLOOKUP(Rates[[#This Row],[CCY]],'Rates Import'!A:B,2,FALSE))</f>
        <v>3.9802819999999999</v>
      </c>
      <c r="D113" s="35"/>
      <c r="E113" s="38" t="str">
        <f>IF(Rates[[#This Row],[CCY]]="","",+'Rates Import'!C119)</f>
        <v>28.02.2018</v>
      </c>
      <c r="F113" s="39">
        <f>IF(Rates[[#This Row],[CCY]]="","",+'Rates Import'!F119)</f>
        <v>0.83333333333333337</v>
      </c>
      <c r="I113" s="10" t="str">
        <f>IF(Rates[[#This Row],[CCY]]="","",+Rates[[#This Row],[CCY]])</f>
        <v>PEN</v>
      </c>
    </row>
    <row r="114" spans="1:9">
      <c r="A114" s="35" t="str">
        <f>IF('Rates Import'!A122="","",'Rates Import'!A122)</f>
        <v>PGK</v>
      </c>
      <c r="B114" s="36" t="str">
        <f>IF(Rates[[#This Row],[CCY]]="","",VLOOKUP(Rates[[#This Row],[CCY]],CCYs!A:B,2,FALSE))</f>
        <v>Papua New Guinea Kina</v>
      </c>
      <c r="C114" s="37">
        <f>IF(Rates[[#This Row],[CCY]]="","",VLOOKUP(Rates[[#This Row],[CCY]],'Rates Import'!A:B,2,FALSE))</f>
        <v>3.899111</v>
      </c>
      <c r="D114" s="35"/>
      <c r="E114" s="38" t="str">
        <f>IF(Rates[[#This Row],[CCY]]="","",+'Rates Import'!C120)</f>
        <v>28.02.2018</v>
      </c>
      <c r="F114" s="39">
        <f>IF(Rates[[#This Row],[CCY]]="","",+'Rates Import'!F120)</f>
        <v>0.83333333333333337</v>
      </c>
      <c r="I114" s="10" t="str">
        <f>IF(Rates[[#This Row],[CCY]]="","",+Rates[[#This Row],[CCY]])</f>
        <v>PGK</v>
      </c>
    </row>
    <row r="115" spans="1:9">
      <c r="A115" s="35" t="str">
        <f>IF('Rates Import'!A123="","",'Rates Import'!A123)</f>
        <v>PHP</v>
      </c>
      <c r="B115" s="36" t="str">
        <f>IF(Rates[[#This Row],[CCY]]="","",VLOOKUP(Rates[[#This Row],[CCY]],CCYs!A:B,2,FALSE))</f>
        <v>Philippines Peso</v>
      </c>
      <c r="C115" s="37">
        <f>IF(Rates[[#This Row],[CCY]]="","",VLOOKUP(Rates[[#This Row],[CCY]],'Rates Import'!A:B,2,FALSE))</f>
        <v>63.514625000000002</v>
      </c>
      <c r="D115" s="35"/>
      <c r="E115" s="38" t="str">
        <f>IF(Rates[[#This Row],[CCY]]="","",+'Rates Import'!C121)</f>
        <v>28.02.2018</v>
      </c>
      <c r="F115" s="39">
        <f>IF(Rates[[#This Row],[CCY]]="","",+'Rates Import'!F121)</f>
        <v>0.83333333333333337</v>
      </c>
      <c r="I115" s="10" t="str">
        <f>IF(Rates[[#This Row],[CCY]]="","",+Rates[[#This Row],[CCY]])</f>
        <v>PHP</v>
      </c>
    </row>
    <row r="116" spans="1:9">
      <c r="A116" s="35" t="str">
        <f>IF('Rates Import'!A124="","",'Rates Import'!A124)</f>
        <v>PKR</v>
      </c>
      <c r="B116" s="36" t="str">
        <f>IF(Rates[[#This Row],[CCY]]="","",VLOOKUP(Rates[[#This Row],[CCY]],CCYs!A:B,2,FALSE))</f>
        <v>Pakistan Rupee</v>
      </c>
      <c r="C116" s="37">
        <f>IF(Rates[[#This Row],[CCY]]="","",VLOOKUP(Rates[[#This Row],[CCY]],'Rates Import'!A:B,2,FALSE))</f>
        <v>134.99832599999999</v>
      </c>
      <c r="D116" s="35"/>
      <c r="E116" s="38" t="str">
        <f>IF(Rates[[#This Row],[CCY]]="","",+'Rates Import'!C122)</f>
        <v>28.02.2018</v>
      </c>
      <c r="F116" s="39">
        <f>IF(Rates[[#This Row],[CCY]]="","",+'Rates Import'!F122)</f>
        <v>0.83333333333333337</v>
      </c>
      <c r="I116" s="10" t="str">
        <f>IF(Rates[[#This Row],[CCY]]="","",+Rates[[#This Row],[CCY]])</f>
        <v>PKR</v>
      </c>
    </row>
    <row r="117" spans="1:9">
      <c r="A117" s="35" t="str">
        <f>IF('Rates Import'!A125="","",'Rates Import'!A125)</f>
        <v>PLN</v>
      </c>
      <c r="B117" s="36" t="str">
        <f>IF(Rates[[#This Row],[CCY]]="","",VLOOKUP(Rates[[#This Row],[CCY]],CCYs!A:B,2,FALSE))</f>
        <v>Poland Zloty</v>
      </c>
      <c r="C117" s="37">
        <f>IF(Rates[[#This Row],[CCY]]="","",VLOOKUP(Rates[[#This Row],[CCY]],'Rates Import'!A:B,2,FALSE))</f>
        <v>4.1765379999999999</v>
      </c>
      <c r="D117" s="35"/>
      <c r="E117" s="38" t="str">
        <f>IF(Rates[[#This Row],[CCY]]="","",+'Rates Import'!C123)</f>
        <v>28.02.2018</v>
      </c>
      <c r="F117" s="39">
        <f>IF(Rates[[#This Row],[CCY]]="","",+'Rates Import'!F123)</f>
        <v>0.83333333333333337</v>
      </c>
      <c r="I117" s="10" t="str">
        <f>IF(Rates[[#This Row],[CCY]]="","",+Rates[[#This Row],[CCY]])</f>
        <v>PLN</v>
      </c>
    </row>
    <row r="118" spans="1:9">
      <c r="A118" s="35" t="str">
        <f>IF('Rates Import'!A126="","",'Rates Import'!A126)</f>
        <v>PYG</v>
      </c>
      <c r="B118" s="36" t="str">
        <f>IF(Rates[[#This Row],[CCY]]="","",VLOOKUP(Rates[[#This Row],[CCY]],CCYs!A:B,2,FALSE))</f>
        <v>Paraguay Guarani</v>
      </c>
      <c r="C118" s="37">
        <f>IF(Rates[[#This Row],[CCY]]="","",VLOOKUP(Rates[[#This Row],[CCY]],'Rates Import'!A:B,2,FALSE))</f>
        <v>6799.341633</v>
      </c>
      <c r="D118" s="35"/>
      <c r="E118" s="38" t="str">
        <f>IF(Rates[[#This Row],[CCY]]="","",+'Rates Import'!C124)</f>
        <v>28.02.2018</v>
      </c>
      <c r="F118" s="39">
        <f>IF(Rates[[#This Row],[CCY]]="","",+'Rates Import'!F124)</f>
        <v>0.83333333333333337</v>
      </c>
      <c r="I118" s="10" t="str">
        <f>IF(Rates[[#This Row],[CCY]]="","",+Rates[[#This Row],[CCY]])</f>
        <v>PYG</v>
      </c>
    </row>
    <row r="119" spans="1:9">
      <c r="A119" s="127" t="str">
        <f>IF('Rates Import'!A127="","",'Rates Import'!A127)</f>
        <v>QAR</v>
      </c>
      <c r="B119" s="128" t="str">
        <f>IF(Rates[[#This Row],[CCY]]="","",VLOOKUP(Rates[[#This Row],[CCY]],CCYs!A:B,2,FALSE))</f>
        <v>Qatar Riyal</v>
      </c>
      <c r="C119" s="129">
        <f>IF(Rates[[#This Row],[CCY]]="","",VLOOKUP(Rates[[#This Row],[CCY]],'Rates Import'!A:B,2,FALSE))</f>
        <v>4.4433980000000002</v>
      </c>
      <c r="D119" s="130">
        <f>+'Rates Import'!B125</f>
        <v>4.1765379999999999</v>
      </c>
      <c r="E119" s="131" t="str">
        <f>IF(Rates[[#This Row],[CCY]]="","",+'Rates Import'!C125)</f>
        <v>28.02.2018</v>
      </c>
      <c r="F119" s="132">
        <f>IF(Rates[[#This Row],[CCY]]="","",+'Rates Import'!F125)</f>
        <v>0.83333333333333337</v>
      </c>
      <c r="I119" s="10" t="str">
        <f>IF(Rates[[#This Row],[CCY]]="","",+Rates[[#This Row],[CCY]])</f>
        <v>QAR</v>
      </c>
    </row>
    <row r="120" spans="1:9">
      <c r="A120" s="127" t="str">
        <f>IF('Rates Import'!A128="","",'Rates Import'!A128)</f>
        <v>RON</v>
      </c>
      <c r="B120" s="128" t="str">
        <f>IF(Rates[[#This Row],[CCY]]="","",VLOOKUP(Rates[[#This Row],[CCY]],CCYs!A:B,2,FALSE))</f>
        <v>Romania New Leu</v>
      </c>
      <c r="C120" s="129">
        <f>IF(Rates[[#This Row],[CCY]]="","",VLOOKUP(Rates[[#This Row],[CCY]],'Rates Import'!A:B,2,FALSE))</f>
        <v>4.6566020000000004</v>
      </c>
      <c r="D120" s="130">
        <f>+'Rates Import'!B126</f>
        <v>6799.341633</v>
      </c>
      <c r="E120" s="131" t="str">
        <f>IF(Rates[[#This Row],[CCY]]="","",+'Rates Import'!C126)</f>
        <v>28.02.2018</v>
      </c>
      <c r="F120" s="132">
        <f>IF(Rates[[#This Row],[CCY]]="","",+'Rates Import'!F126)</f>
        <v>0.83333333333333337</v>
      </c>
      <c r="I120" s="10" t="str">
        <f>IF(Rates[[#This Row],[CCY]]="","",+Rates[[#This Row],[CCY]])</f>
        <v>RON</v>
      </c>
    </row>
    <row r="121" spans="1:9">
      <c r="A121" s="127" t="str">
        <f>IF('Rates Import'!A129="","",'Rates Import'!A129)</f>
        <v>RSD</v>
      </c>
      <c r="B121" s="128" t="str">
        <f>IF(Rates[[#This Row],[CCY]]="","",VLOOKUP(Rates[[#This Row],[CCY]],CCYs!A:B,2,FALSE))</f>
        <v>Serbia Dinar</v>
      </c>
      <c r="C121" s="129">
        <f>IF(Rates[[#This Row],[CCY]]="","",VLOOKUP(Rates[[#This Row],[CCY]],'Rates Import'!A:B,2,FALSE))</f>
        <v>117.965654</v>
      </c>
      <c r="D121" s="130">
        <f>+'Rates Import'!B127</f>
        <v>4.4433980000000002</v>
      </c>
      <c r="E121" s="131" t="str">
        <f>IF(Rates[[#This Row],[CCY]]="","",+'Rates Import'!C127)</f>
        <v>28.02.2018</v>
      </c>
      <c r="F121" s="132">
        <f>IF(Rates[[#This Row],[CCY]]="","",+'Rates Import'!F127)</f>
        <v>0.83333333333333337</v>
      </c>
      <c r="I121" s="10" t="str">
        <f>IF(Rates[[#This Row],[CCY]]="","",+Rates[[#This Row],[CCY]])</f>
        <v>RSD</v>
      </c>
    </row>
    <row r="122" spans="1:9">
      <c r="A122" s="127" t="str">
        <f>IF('Rates Import'!A130="","",'Rates Import'!A130)</f>
        <v>RUB</v>
      </c>
      <c r="B122" s="128" t="str">
        <f>IF(Rates[[#This Row],[CCY]]="","",VLOOKUP(Rates[[#This Row],[CCY]],CCYs!A:B,2,FALSE))</f>
        <v>Russia Ruble</v>
      </c>
      <c r="C122" s="129">
        <f>IF(Rates[[#This Row],[CCY]]="","",VLOOKUP(Rates[[#This Row],[CCY]],'Rates Import'!A:B,2,FALSE))</f>
        <v>68.696599000000006</v>
      </c>
      <c r="D122" s="130">
        <f>+'Rates Import'!B128</f>
        <v>4.6566020000000004</v>
      </c>
      <c r="E122" s="131" t="str">
        <f>IF(Rates[[#This Row],[CCY]]="","",+'Rates Import'!C128)</f>
        <v>28.02.2018</v>
      </c>
      <c r="F122" s="132">
        <f>IF(Rates[[#This Row],[CCY]]="","",+'Rates Import'!F128)</f>
        <v>0.83333333333333337</v>
      </c>
      <c r="I122" s="10" t="str">
        <f>IF(Rates[[#This Row],[CCY]]="","",+Rates[[#This Row],[CCY]])</f>
        <v>RUB</v>
      </c>
    </row>
    <row r="123" spans="1:9">
      <c r="A123" s="127" t="str">
        <f>IF('Rates Import'!A131="","",'Rates Import'!A131)</f>
        <v>RWF</v>
      </c>
      <c r="B123" s="128" t="str">
        <f>IF(Rates[[#This Row],[CCY]]="","",VLOOKUP(Rates[[#This Row],[CCY]],CCYs!A:B,2,FALSE))</f>
        <v>Rwanda Franc</v>
      </c>
      <c r="C123" s="129">
        <f>IF(Rates[[#This Row],[CCY]]="","",VLOOKUP(Rates[[#This Row],[CCY]],'Rates Import'!A:B,2,FALSE))</f>
        <v>1043.4240500000001</v>
      </c>
      <c r="D123" s="130">
        <f>+'Rates Import'!B129</f>
        <v>117.965654</v>
      </c>
      <c r="E123" s="131" t="str">
        <f>IF(Rates[[#This Row],[CCY]]="","",+'Rates Import'!C129)</f>
        <v>28.02.2018</v>
      </c>
      <c r="F123" s="132">
        <f>IF(Rates[[#This Row],[CCY]]="","",+'Rates Import'!F129)</f>
        <v>0.83333333333333337</v>
      </c>
      <c r="I123" s="10" t="str">
        <f>IF(Rates[[#This Row],[CCY]]="","",+Rates[[#This Row],[CCY]])</f>
        <v>RWF</v>
      </c>
    </row>
    <row r="124" spans="1:9">
      <c r="A124" s="127" t="str">
        <f>IF('Rates Import'!A132="","",'Rates Import'!A132)</f>
        <v>SAR</v>
      </c>
      <c r="B124" s="128" t="str">
        <f>IF(Rates[[#This Row],[CCY]]="","",VLOOKUP(Rates[[#This Row],[CCY]],CCYs!A:B,2,FALSE))</f>
        <v>Saudi Arabia Riyal</v>
      </c>
      <c r="C124" s="129">
        <f>IF(Rates[[#This Row],[CCY]]="","",VLOOKUP(Rates[[#This Row],[CCY]],'Rates Import'!A:B,2,FALSE))</f>
        <v>4.5769700000000002</v>
      </c>
      <c r="D124" s="130">
        <f>+'Rates Import'!B130</f>
        <v>68.696599000000006</v>
      </c>
      <c r="E124" s="131" t="str">
        <f>IF(Rates[[#This Row],[CCY]]="","",+'Rates Import'!C130)</f>
        <v>28.02.2018</v>
      </c>
      <c r="F124" s="132">
        <f>IF(Rates[[#This Row],[CCY]]="","",+'Rates Import'!F130)</f>
        <v>0.83333333333333337</v>
      </c>
      <c r="I124" s="10" t="str">
        <f>IF(Rates[[#This Row],[CCY]]="","",+Rates[[#This Row],[CCY]])</f>
        <v>SAR</v>
      </c>
    </row>
    <row r="125" spans="1:9">
      <c r="A125" s="127" t="str">
        <f>IF('Rates Import'!A133="","",'Rates Import'!A133)</f>
        <v>SBD</v>
      </c>
      <c r="B125" s="128" t="str">
        <f>IF(Rates[[#This Row],[CCY]]="","",VLOOKUP(Rates[[#This Row],[CCY]],CCYs!A:B,2,FALSE))</f>
        <v>Solomon Islands Dollar</v>
      </c>
      <c r="C125" s="129">
        <f>IF(Rates[[#This Row],[CCY]]="","",VLOOKUP(Rates[[#This Row],[CCY]],'Rates Import'!A:B,2,FALSE))</f>
        <v>9.496855</v>
      </c>
      <c r="D125" s="130">
        <f>+'Rates Import'!B131</f>
        <v>1043.4240500000001</v>
      </c>
      <c r="E125" s="131" t="str">
        <f>IF(Rates[[#This Row],[CCY]]="","",+'Rates Import'!C131)</f>
        <v>28.02.2018</v>
      </c>
      <c r="F125" s="132">
        <f>IF(Rates[[#This Row],[CCY]]="","",+'Rates Import'!F131)</f>
        <v>0.83333333333333337</v>
      </c>
      <c r="I125" s="10" t="str">
        <f>IF(Rates[[#This Row],[CCY]]="","",+Rates[[#This Row],[CCY]])</f>
        <v>SBD</v>
      </c>
    </row>
    <row r="126" spans="1:9">
      <c r="A126" s="127" t="str">
        <f>IF('Rates Import'!A134="","",'Rates Import'!A134)</f>
        <v>SCR</v>
      </c>
      <c r="B126" s="128" t="str">
        <f>IF(Rates[[#This Row],[CCY]]="","",VLOOKUP(Rates[[#This Row],[CCY]],CCYs!A:B,2,FALSE))</f>
        <v>Seychelles Rupee</v>
      </c>
      <c r="C126" s="129">
        <f>IF(Rates[[#This Row],[CCY]]="","",VLOOKUP(Rates[[#This Row],[CCY]],'Rates Import'!A:B,2,FALSE))</f>
        <v>16.438206000000001</v>
      </c>
      <c r="D126" s="130">
        <f>+'Rates Import'!B132</f>
        <v>4.5769700000000002</v>
      </c>
      <c r="E126" s="131" t="str">
        <f>IF(Rates[[#This Row],[CCY]]="","",+'Rates Import'!C132)</f>
        <v>28.02.2018</v>
      </c>
      <c r="F126" s="132">
        <f>IF(Rates[[#This Row],[CCY]]="","",+'Rates Import'!F132)</f>
        <v>0.83333333333333337</v>
      </c>
      <c r="I126" s="10" t="str">
        <f>IF(Rates[[#This Row],[CCY]]="","",+Rates[[#This Row],[CCY]])</f>
        <v>SCR</v>
      </c>
    </row>
    <row r="127" spans="1:9">
      <c r="A127" s="127" t="str">
        <f>IF('Rates Import'!A135="","",'Rates Import'!A135)</f>
        <v>SDG</v>
      </c>
      <c r="B127" s="128" t="str">
        <f>IF(Rates[[#This Row],[CCY]]="","",VLOOKUP(Rates[[#This Row],[CCY]],CCYs!A:B,2,FALSE))</f>
        <v>Sudan Pound</v>
      </c>
      <c r="C127" s="129">
        <f>IF(Rates[[#This Row],[CCY]]="","",VLOOKUP(Rates[[#This Row],[CCY]],'Rates Import'!A:B,2,FALSE))</f>
        <v>21.966822000000001</v>
      </c>
      <c r="D127" s="130">
        <f>+'Rates Import'!B133</f>
        <v>9.496855</v>
      </c>
      <c r="E127" s="131" t="str">
        <f>IF(Rates[[#This Row],[CCY]]="","",+'Rates Import'!C133)</f>
        <v>28.02.2018</v>
      </c>
      <c r="F127" s="132">
        <f>IF(Rates[[#This Row],[CCY]]="","",+'Rates Import'!F133)</f>
        <v>0.83333333333333337</v>
      </c>
      <c r="I127" s="10" t="str">
        <f>IF(Rates[[#This Row],[CCY]]="","",+Rates[[#This Row],[CCY]])</f>
        <v>SDG</v>
      </c>
    </row>
    <row r="128" spans="1:9">
      <c r="A128" s="127" t="str">
        <f>IF('Rates Import'!A136="","",'Rates Import'!A136)</f>
        <v>SEK</v>
      </c>
      <c r="B128" s="128" t="str">
        <f>IF(Rates[[#This Row],[CCY]]="","",VLOOKUP(Rates[[#This Row],[CCY]],CCYs!A:B,2,FALSE))</f>
        <v>Sweden Krona</v>
      </c>
      <c r="C128" s="129">
        <f>IF(Rates[[#This Row],[CCY]]="","",VLOOKUP(Rates[[#This Row],[CCY]],'Rates Import'!A:B,2,FALSE))</f>
        <v>10.105657000000001</v>
      </c>
      <c r="D128" s="130">
        <f>+'Rates Import'!B134</f>
        <v>16.438206000000001</v>
      </c>
      <c r="E128" s="131" t="str">
        <f>IF(Rates[[#This Row],[CCY]]="","",+'Rates Import'!C134)</f>
        <v>28.02.2018</v>
      </c>
      <c r="F128" s="132">
        <f>IF(Rates[[#This Row],[CCY]]="","",+'Rates Import'!F134)</f>
        <v>0.83333333333333337</v>
      </c>
      <c r="I128" s="10" t="str">
        <f>IF(Rates[[#This Row],[CCY]]="","",+Rates[[#This Row],[CCY]])</f>
        <v>SEK</v>
      </c>
    </row>
    <row r="129" spans="1:9">
      <c r="A129" s="127" t="str">
        <f>IF('Rates Import'!A137="","",'Rates Import'!A137)</f>
        <v>SGD</v>
      </c>
      <c r="B129" s="128" t="str">
        <f>IF(Rates[[#This Row],[CCY]]="","",VLOOKUP(Rates[[#This Row],[CCY]],CCYs!A:B,2,FALSE))</f>
        <v>Singapore Dollar</v>
      </c>
      <c r="C129" s="129">
        <f>IF(Rates[[#This Row],[CCY]]="","",VLOOKUP(Rates[[#This Row],[CCY]],'Rates Import'!A:B,2,FALSE))</f>
        <v>1.616025</v>
      </c>
      <c r="D129" s="130">
        <f>+'Rates Import'!B135</f>
        <v>21.966822000000001</v>
      </c>
      <c r="E129" s="131" t="str">
        <f>IF(Rates[[#This Row],[CCY]]="","",+'Rates Import'!C135)</f>
        <v>28.02.2018</v>
      </c>
      <c r="F129" s="132">
        <f>IF(Rates[[#This Row],[CCY]]="","",+'Rates Import'!F135)</f>
        <v>0.83333333333333337</v>
      </c>
      <c r="I129" s="10" t="str">
        <f>IF(Rates[[#This Row],[CCY]]="","",+Rates[[#This Row],[CCY]])</f>
        <v>SGD</v>
      </c>
    </row>
    <row r="130" spans="1:9">
      <c r="A130" s="127" t="str">
        <f>IF('Rates Import'!A138="","",'Rates Import'!A138)</f>
        <v>SHP</v>
      </c>
      <c r="B130" s="128" t="str">
        <f>IF(Rates[[#This Row],[CCY]]="","",VLOOKUP(Rates[[#This Row],[CCY]],CCYs!A:B,2,FALSE))</f>
        <v>Saint Helena Pound</v>
      </c>
      <c r="C130" s="129">
        <f>IF(Rates[[#This Row],[CCY]]="","",VLOOKUP(Rates[[#This Row],[CCY]],'Rates Import'!A:B,2,FALSE))</f>
        <v>0.88617900000000005</v>
      </c>
      <c r="D130" s="130">
        <f>+'Rates Import'!B136</f>
        <v>10.105657000000001</v>
      </c>
      <c r="E130" s="131" t="str">
        <f>IF(Rates[[#This Row],[CCY]]="","",+'Rates Import'!C136)</f>
        <v>28.02.2018</v>
      </c>
      <c r="F130" s="132">
        <f>IF(Rates[[#This Row],[CCY]]="","",+'Rates Import'!F136)</f>
        <v>0.83333333333333337</v>
      </c>
      <c r="I130" s="10" t="str">
        <f>IF(Rates[[#This Row],[CCY]]="","",+Rates[[#This Row],[CCY]])</f>
        <v>SHP</v>
      </c>
    </row>
    <row r="131" spans="1:9">
      <c r="A131" s="127" t="str">
        <f>IF('Rates Import'!A139="","",'Rates Import'!A139)</f>
        <v>SLL</v>
      </c>
      <c r="B131" s="128" t="str">
        <f>IF(Rates[[#This Row],[CCY]]="","",VLOOKUP(Rates[[#This Row],[CCY]],CCYs!A:B,2,FALSE))</f>
        <v>Sierra Leone Leone</v>
      </c>
      <c r="C131" s="129">
        <f>IF(Rates[[#This Row],[CCY]]="","",VLOOKUP(Rates[[#This Row],[CCY]],'Rates Import'!A:B,2,FALSE))</f>
        <v>9358.4154159999998</v>
      </c>
      <c r="D131" s="130">
        <f>+'Rates Import'!B137</f>
        <v>1.616025</v>
      </c>
      <c r="E131" s="131" t="str">
        <f>IF(Rates[[#This Row],[CCY]]="","",+'Rates Import'!C137)</f>
        <v>28.02.2018</v>
      </c>
      <c r="F131" s="132">
        <f>IF(Rates[[#This Row],[CCY]]="","",+'Rates Import'!F137)</f>
        <v>0.83333333333333337</v>
      </c>
      <c r="I131" s="10" t="str">
        <f>IF(Rates[[#This Row],[CCY]]="","",+Rates[[#This Row],[CCY]])</f>
        <v>SLL</v>
      </c>
    </row>
    <row r="132" spans="1:9">
      <c r="A132" s="127" t="str">
        <f>IF('Rates Import'!A140="","",'Rates Import'!A140)</f>
        <v>SOS</v>
      </c>
      <c r="B132" s="128" t="str">
        <f>IF(Rates[[#This Row],[CCY]]="","",VLOOKUP(Rates[[#This Row],[CCY]],CCYs!A:B,2,FALSE))</f>
        <v>Somalia Shilling</v>
      </c>
      <c r="C132" s="129">
        <f>IF(Rates[[#This Row],[CCY]]="","",VLOOKUP(Rates[[#This Row],[CCY]],'Rates Import'!A:B,2,FALSE))</f>
        <v>711.48096099999998</v>
      </c>
      <c r="D132" s="130">
        <f>+'Rates Import'!B138</f>
        <v>0.88617900000000005</v>
      </c>
      <c r="E132" s="131" t="str">
        <f>IF(Rates[[#This Row],[CCY]]="","",+'Rates Import'!C138)</f>
        <v>28.02.2018</v>
      </c>
      <c r="F132" s="132">
        <f>IF(Rates[[#This Row],[CCY]]="","",+'Rates Import'!F138)</f>
        <v>0.83333333333333337</v>
      </c>
      <c r="I132" s="10" t="str">
        <f>IF(Rates[[#This Row],[CCY]]="","",+Rates[[#This Row],[CCY]])</f>
        <v>SOS</v>
      </c>
    </row>
    <row r="133" spans="1:9">
      <c r="A133" s="127" t="str">
        <f>IF('Rates Import'!A141="","",'Rates Import'!A141)</f>
        <v>SRD</v>
      </c>
      <c r="B133" s="128" t="str">
        <f>IF(Rates[[#This Row],[CCY]]="","",VLOOKUP(Rates[[#This Row],[CCY]],CCYs!A:B,2,FALSE))</f>
        <v>Suriname Dollar</v>
      </c>
      <c r="C133" s="129">
        <f>IF(Rates[[#This Row],[CCY]]="","",VLOOKUP(Rates[[#This Row],[CCY]],'Rates Import'!A:B,2,FALSE))</f>
        <v>9.1137899999999998</v>
      </c>
      <c r="D133" s="130">
        <f>+'Rates Import'!B139</f>
        <v>9358.4154159999998</v>
      </c>
      <c r="E133" s="131" t="str">
        <f>IF(Rates[[#This Row],[CCY]]="","",+'Rates Import'!C139)</f>
        <v>28.02.2018</v>
      </c>
      <c r="F133" s="132">
        <f>IF(Rates[[#This Row],[CCY]]="","",+'Rates Import'!F139)</f>
        <v>0.83333333333333337</v>
      </c>
      <c r="I133" s="10" t="str">
        <f>IF(Rates[[#This Row],[CCY]]="","",+Rates[[#This Row],[CCY]])</f>
        <v>SRD</v>
      </c>
    </row>
    <row r="134" spans="1:9">
      <c r="A134" s="127" t="str">
        <f>IF('Rates Import'!A142="","",'Rates Import'!A142)</f>
        <v>SSP</v>
      </c>
      <c r="B134" s="128" t="str">
        <f>IF(Rates[[#This Row],[CCY]]="","",VLOOKUP(Rates[[#This Row],[CCY]],CCYs!A:B,2,FALSE))</f>
        <v>South Sudanese Pound</v>
      </c>
      <c r="C134" s="129">
        <f>IF(Rates[[#This Row],[CCY]]="","",VLOOKUP(Rates[[#This Row],[CCY]],'Rates Import'!A:B,2,FALSE))</f>
        <v>158.970719</v>
      </c>
      <c r="D134" s="130">
        <f>+'Rates Import'!B140</f>
        <v>711.48096099999998</v>
      </c>
      <c r="E134" s="131" t="str">
        <f>IF(Rates[[#This Row],[CCY]]="","",+'Rates Import'!C140)</f>
        <v>28.02.2018</v>
      </c>
      <c r="F134" s="132">
        <f>IF(Rates[[#This Row],[CCY]]="","",+'Rates Import'!F140)</f>
        <v>0.83333333333333337</v>
      </c>
      <c r="I134" s="10" t="str">
        <f>IF(Rates[[#This Row],[CCY]]="","",+Rates[[#This Row],[CCY]])</f>
        <v>SSP</v>
      </c>
    </row>
    <row r="135" spans="1:9">
      <c r="A135" s="127" t="str">
        <f>IF('Rates Import'!A143="","",'Rates Import'!A143)</f>
        <v>STD</v>
      </c>
      <c r="B135" s="128" t="str">
        <f>IF(Rates[[#This Row],[CCY]]="","",VLOOKUP(Rates[[#This Row],[CCY]],CCYs!A:B,2,FALSE))</f>
        <v>São Tomé and Príncipe Dobra</v>
      </c>
      <c r="C135" s="129">
        <f>IF(Rates[[#This Row],[CCY]]="","",VLOOKUP(Rates[[#This Row],[CCY]],'Rates Import'!A:B,2,FALSE))</f>
        <v>24441.678626000001</v>
      </c>
      <c r="D135" s="130">
        <f>+'Rates Import'!B141</f>
        <v>9.1137899999999998</v>
      </c>
      <c r="E135" s="131" t="str">
        <f>IF(Rates[[#This Row],[CCY]]="","",+'Rates Import'!C141)</f>
        <v>28.02.2018</v>
      </c>
      <c r="F135" s="132">
        <f>IF(Rates[[#This Row],[CCY]]="","",+'Rates Import'!F141)</f>
        <v>0.83333333333333337</v>
      </c>
      <c r="I135" s="10" t="str">
        <f>IF(Rates[[#This Row],[CCY]]="","",+Rates[[#This Row],[CCY]])</f>
        <v>STD</v>
      </c>
    </row>
    <row r="136" spans="1:9">
      <c r="A136" s="127" t="str">
        <f>IF('Rates Import'!A144="","",'Rates Import'!A144)</f>
        <v>STN</v>
      </c>
      <c r="B136" s="128" t="str">
        <f>IF(Rates[[#This Row],[CCY]]="","",VLOOKUP(Rates[[#This Row],[CCY]],CCYs!A:B,2,FALSE))</f>
        <v>São Tomé and Príncipe Dobra</v>
      </c>
      <c r="C136" s="129">
        <f>IF(Rates[[#This Row],[CCY]]="","",VLOOKUP(Rates[[#This Row],[CCY]],'Rates Import'!A:B,2,FALSE))</f>
        <v>24.554026</v>
      </c>
      <c r="D136" s="130">
        <f>+'Rates Import'!B142</f>
        <v>158.970719</v>
      </c>
      <c r="E136" s="131" t="str">
        <f>IF(Rates[[#This Row],[CCY]]="","",+'Rates Import'!C142)</f>
        <v>28.02.2018</v>
      </c>
      <c r="F136" s="132">
        <f>IF(Rates[[#This Row],[CCY]]="","",+'Rates Import'!F142)</f>
        <v>0.83333333333333337</v>
      </c>
      <c r="I136" s="10" t="str">
        <f>IF(Rates[[#This Row],[CCY]]="","",+Rates[[#This Row],[CCY]])</f>
        <v>STN</v>
      </c>
    </row>
    <row r="137" spans="1:9">
      <c r="A137" s="127" t="str">
        <f>IF('Rates Import'!A145="","",'Rates Import'!A145)</f>
        <v>SVC</v>
      </c>
      <c r="B137" s="128" t="str">
        <f>IF(Rates[[#This Row],[CCY]]="","",VLOOKUP(Rates[[#This Row],[CCY]],CCYs!A:B,2,FALSE))</f>
        <v>El Salvador Colon</v>
      </c>
      <c r="C137" s="129">
        <f>IF(Rates[[#This Row],[CCY]]="","",VLOOKUP(Rates[[#This Row],[CCY]],'Rates Import'!A:B,2,FALSE))</f>
        <v>10.679993</v>
      </c>
      <c r="D137" s="130">
        <f>+'Rates Import'!B143</f>
        <v>24441.678626000001</v>
      </c>
      <c r="E137" s="131" t="str">
        <f>IF(Rates[[#This Row],[CCY]]="","",+'Rates Import'!C143)</f>
        <v>28.02.2018</v>
      </c>
      <c r="F137" s="132">
        <f>IF(Rates[[#This Row],[CCY]]="","",+'Rates Import'!F143)</f>
        <v>0.83333333333333337</v>
      </c>
      <c r="I137" s="10" t="str">
        <f>IF(Rates[[#This Row],[CCY]]="","",+Rates[[#This Row],[CCY]])</f>
        <v>SVC</v>
      </c>
    </row>
    <row r="138" spans="1:9">
      <c r="A138" s="127" t="str">
        <f>IF('Rates Import'!A146="","",'Rates Import'!A146)</f>
        <v>SYP</v>
      </c>
      <c r="B138" s="128" t="str">
        <f>IF(Rates[[#This Row],[CCY]]="","",VLOOKUP(Rates[[#This Row],[CCY]],CCYs!A:B,2,FALSE))</f>
        <v>Syria Pound</v>
      </c>
      <c r="C138" s="129">
        <f>IF(Rates[[#This Row],[CCY]]="","",VLOOKUP(Rates[[#This Row],[CCY]],'Rates Import'!A:B,2,FALSE))</f>
        <v>628.48297200000002</v>
      </c>
      <c r="D138" s="130">
        <f>+'Rates Import'!B144</f>
        <v>24.554026</v>
      </c>
      <c r="E138" s="131" t="str">
        <f>IF(Rates[[#This Row],[CCY]]="","",+'Rates Import'!C144)</f>
        <v>28.02.2018</v>
      </c>
      <c r="F138" s="132">
        <f>IF(Rates[[#This Row],[CCY]]="","",+'Rates Import'!F144)</f>
        <v>0.83333333333333337</v>
      </c>
      <c r="I138" s="10" t="str">
        <f>IF(Rates[[#This Row],[CCY]]="","",+Rates[[#This Row],[CCY]])</f>
        <v>SYP</v>
      </c>
    </row>
    <row r="139" spans="1:9">
      <c r="A139" s="127" t="str">
        <f>IF('Rates Import'!A147="","",'Rates Import'!A147)</f>
        <v>SZL</v>
      </c>
      <c r="B139" s="128" t="str">
        <f>IF(Rates[[#This Row],[CCY]]="","",VLOOKUP(Rates[[#This Row],[CCY]],CCYs!A:B,2,FALSE))</f>
        <v>Swaziland Lilangeni</v>
      </c>
      <c r="C139" s="129">
        <f>IF(Rates[[#This Row],[CCY]]="","",VLOOKUP(Rates[[#This Row],[CCY]],'Rates Import'!A:B,2,FALSE))</f>
        <v>14.29674</v>
      </c>
      <c r="D139" s="130">
        <f>+'Rates Import'!B145</f>
        <v>10.679993</v>
      </c>
      <c r="E139" s="131" t="str">
        <f>IF(Rates[[#This Row],[CCY]]="","",+'Rates Import'!C145)</f>
        <v>28.02.2018</v>
      </c>
      <c r="F139" s="132">
        <f>IF(Rates[[#This Row],[CCY]]="","",+'Rates Import'!F145)</f>
        <v>0.83333333333333337</v>
      </c>
      <c r="I139" s="10" t="str">
        <f>IF(Rates[[#This Row],[CCY]]="","",+Rates[[#This Row],[CCY]])</f>
        <v>SZL</v>
      </c>
    </row>
    <row r="140" spans="1:9">
      <c r="A140" s="127" t="str">
        <f>IF('Rates Import'!A148="","",'Rates Import'!A148)</f>
        <v>THB</v>
      </c>
      <c r="B140" s="128" t="str">
        <f>IF(Rates[[#This Row],[CCY]]="","",VLOOKUP(Rates[[#This Row],[CCY]],CCYs!A:B,2,FALSE))</f>
        <v>Thailand Baht</v>
      </c>
      <c r="C140" s="129">
        <f>IF(Rates[[#This Row],[CCY]]="","",VLOOKUP(Rates[[#This Row],[CCY]],'Rates Import'!A:B,2,FALSE))</f>
        <v>38.416744000000001</v>
      </c>
      <c r="D140" s="130">
        <f>+'Rates Import'!B146</f>
        <v>628.48297200000002</v>
      </c>
      <c r="E140" s="131" t="str">
        <f>IF(Rates[[#This Row],[CCY]]="","",+'Rates Import'!C146)</f>
        <v>28.02.2018</v>
      </c>
      <c r="F140" s="132">
        <f>IF(Rates[[#This Row],[CCY]]="","",+'Rates Import'!F146)</f>
        <v>0.83333333333333337</v>
      </c>
      <c r="I140" s="10" t="str">
        <f>IF(Rates[[#This Row],[CCY]]="","",+Rates[[#This Row],[CCY]])</f>
        <v>THB</v>
      </c>
    </row>
    <row r="141" spans="1:9">
      <c r="A141" s="127" t="str">
        <f>IF('Rates Import'!A149="","",'Rates Import'!A149)</f>
        <v>TJS</v>
      </c>
      <c r="B141" s="128" t="str">
        <f>IF(Rates[[#This Row],[CCY]]="","",VLOOKUP(Rates[[#This Row],[CCY]],CCYs!A:B,2,FALSE))</f>
        <v>Tajikistan Somoni</v>
      </c>
      <c r="C141" s="129">
        <f>IF(Rates[[#This Row],[CCY]]="","",VLOOKUP(Rates[[#This Row],[CCY]],'Rates Import'!A:B,2,FALSE))</f>
        <v>10.762606999999999</v>
      </c>
      <c r="D141" s="130">
        <f>+'Rates Import'!B147</f>
        <v>14.29674</v>
      </c>
      <c r="E141" s="131" t="str">
        <f>IF(Rates[[#This Row],[CCY]]="","",+'Rates Import'!C147)</f>
        <v>28.02.2018</v>
      </c>
      <c r="F141" s="132">
        <f>IF(Rates[[#This Row],[CCY]]="","",+'Rates Import'!F147)</f>
        <v>0.83333333333333337</v>
      </c>
      <c r="I141" s="10" t="str">
        <f>IF(Rates[[#This Row],[CCY]]="","",+Rates[[#This Row],[CCY]])</f>
        <v>TJS</v>
      </c>
    </row>
    <row r="142" spans="1:9">
      <c r="A142" s="127" t="str">
        <f>IF('Rates Import'!A150="","",'Rates Import'!A150)</f>
        <v>TMT</v>
      </c>
      <c r="B142" s="128" t="str">
        <f>IF(Rates[[#This Row],[CCY]]="","",VLOOKUP(Rates[[#This Row],[CCY]],CCYs!A:B,2,FALSE))</f>
        <v>Turkmenistan Manat</v>
      </c>
      <c r="C142" s="129">
        <f>IF(Rates[[#This Row],[CCY]]="","",VLOOKUP(Rates[[#This Row],[CCY]],'Rates Import'!A:B,2,FALSE))</f>
        <v>4.2713089999999996</v>
      </c>
      <c r="D142" s="130">
        <f>+'Rates Import'!B148</f>
        <v>38.416744000000001</v>
      </c>
      <c r="E142" s="131" t="str">
        <f>IF(Rates[[#This Row],[CCY]]="","",+'Rates Import'!C148)</f>
        <v>28.02.2018</v>
      </c>
      <c r="F142" s="132">
        <f>IF(Rates[[#This Row],[CCY]]="","",+'Rates Import'!F148)</f>
        <v>0.83333333333333337</v>
      </c>
      <c r="I142" s="10" t="str">
        <f>IF(Rates[[#This Row],[CCY]]="","",+Rates[[#This Row],[CCY]])</f>
        <v>TMT</v>
      </c>
    </row>
    <row r="143" spans="1:9">
      <c r="A143" s="127" t="str">
        <f>IF('Rates Import'!A151="","",'Rates Import'!A151)</f>
        <v>TND</v>
      </c>
      <c r="B143" s="128" t="str">
        <f>IF(Rates[[#This Row],[CCY]]="","",VLOOKUP(Rates[[#This Row],[CCY]],CCYs!A:B,2,FALSE))</f>
        <v>Tunisia Dinar</v>
      </c>
      <c r="C143" s="129">
        <f>IF(Rates[[#This Row],[CCY]]="","",VLOOKUP(Rates[[#This Row],[CCY]],'Rates Import'!A:B,2,FALSE))</f>
        <v>2.946116</v>
      </c>
      <c r="D143" s="130">
        <f>+'Rates Import'!B149</f>
        <v>10.762606999999999</v>
      </c>
      <c r="E143" s="131" t="str">
        <f>IF(Rates[[#This Row],[CCY]]="","",+'Rates Import'!C149)</f>
        <v>28.02.2018</v>
      </c>
      <c r="F143" s="132">
        <f>IF(Rates[[#This Row],[CCY]]="","",+'Rates Import'!F149)</f>
        <v>0.83333333333333337</v>
      </c>
      <c r="I143" s="10" t="str">
        <f>IF(Rates[[#This Row],[CCY]]="","",+Rates[[#This Row],[CCY]])</f>
        <v>TND</v>
      </c>
    </row>
    <row r="144" spans="1:9">
      <c r="A144" s="127" t="str">
        <f>IF('Rates Import'!A152="","",'Rates Import'!A152)</f>
        <v>TOP</v>
      </c>
      <c r="B144" s="128" t="str">
        <f>IF(Rates[[#This Row],[CCY]]="","",VLOOKUP(Rates[[#This Row],[CCY]],CCYs!A:B,2,FALSE))</f>
        <v>Tonga Pa'anga</v>
      </c>
      <c r="C144" s="129">
        <f>IF(Rates[[#This Row],[CCY]]="","",VLOOKUP(Rates[[#This Row],[CCY]],'Rates Import'!A:B,2,FALSE))</f>
        <v>2.7064599999999999</v>
      </c>
      <c r="D144" s="130">
        <f>+'Rates Import'!B150</f>
        <v>4.2713089999999996</v>
      </c>
      <c r="E144" s="131" t="str">
        <f>IF(Rates[[#This Row],[CCY]]="","",+'Rates Import'!C150)</f>
        <v>28.02.2018</v>
      </c>
      <c r="F144" s="132">
        <f>IF(Rates[[#This Row],[CCY]]="","",+'Rates Import'!F150)</f>
        <v>0.83333333333333337</v>
      </c>
      <c r="I144" s="10" t="str">
        <f>IF(Rates[[#This Row],[CCY]]="","",+Rates[[#This Row],[CCY]])</f>
        <v>TOP</v>
      </c>
    </row>
    <row r="145" spans="1:9">
      <c r="A145" s="127" t="str">
        <f>IF('Rates Import'!A153="","",'Rates Import'!A153)</f>
        <v>TRY</v>
      </c>
      <c r="B145" s="128" t="str">
        <f>IF(Rates[[#This Row],[CCY]]="","",VLOOKUP(Rates[[#This Row],[CCY]],CCYs!A:B,2,FALSE))</f>
        <v>Turkey Lira</v>
      </c>
      <c r="C145" s="129">
        <f>IF(Rates[[#This Row],[CCY]]="","",VLOOKUP(Rates[[#This Row],[CCY]],'Rates Import'!A:B,2,FALSE))</f>
        <v>4.6407660000000002</v>
      </c>
      <c r="D145" s="130">
        <f>+'Rates Import'!B151</f>
        <v>2.946116</v>
      </c>
      <c r="E145" s="131" t="str">
        <f>IF(Rates[[#This Row],[CCY]]="","",+'Rates Import'!C151)</f>
        <v>28.02.2018</v>
      </c>
      <c r="F145" s="132">
        <f>IF(Rates[[#This Row],[CCY]]="","",+'Rates Import'!F151)</f>
        <v>0.83333333333333337</v>
      </c>
      <c r="I145" s="10" t="str">
        <f>IF(Rates[[#This Row],[CCY]]="","",+Rates[[#This Row],[CCY]])</f>
        <v>TRY</v>
      </c>
    </row>
    <row r="146" spans="1:9">
      <c r="A146" s="127" t="str">
        <f>IF('Rates Import'!A154="","",'Rates Import'!A154)</f>
        <v>TTD</v>
      </c>
      <c r="B146" s="128" t="str">
        <f>IF(Rates[[#This Row],[CCY]]="","",VLOOKUP(Rates[[#This Row],[CCY]],CCYs!A:B,2,FALSE))</f>
        <v>Trinidad and Tobago Dollar</v>
      </c>
      <c r="C146" s="129">
        <f>IF(Rates[[#This Row],[CCY]]="","",VLOOKUP(Rates[[#This Row],[CCY]],'Rates Import'!A:B,2,FALSE))</f>
        <v>8.2136110000000002</v>
      </c>
      <c r="D146" s="130">
        <f>+'Rates Import'!B152</f>
        <v>2.7064599999999999</v>
      </c>
      <c r="E146" s="131" t="str">
        <f>IF(Rates[[#This Row],[CCY]]="","",+'Rates Import'!C152)</f>
        <v>28.02.2018</v>
      </c>
      <c r="F146" s="132">
        <f>IF(Rates[[#This Row],[CCY]]="","",+'Rates Import'!F152)</f>
        <v>0.83333333333333337</v>
      </c>
      <c r="I146" s="10" t="str">
        <f>IF(Rates[[#This Row],[CCY]]="","",+Rates[[#This Row],[CCY]])</f>
        <v>TTD</v>
      </c>
    </row>
    <row r="147" spans="1:9">
      <c r="A147" s="127" t="str">
        <f>IF('Rates Import'!A155="","",'Rates Import'!A155)</f>
        <v>TWD</v>
      </c>
      <c r="B147" s="128" t="str">
        <f>IF(Rates[[#This Row],[CCY]]="","",VLOOKUP(Rates[[#This Row],[CCY]],CCYs!A:B,2,FALSE))</f>
        <v>Taiwan New Dollar</v>
      </c>
      <c r="C147" s="129">
        <f>IF(Rates[[#This Row],[CCY]]="","",VLOOKUP(Rates[[#This Row],[CCY]],'Rates Import'!A:B,2,FALSE))</f>
        <v>35.807751000000003</v>
      </c>
      <c r="D147" s="130">
        <f>+'Rates Import'!B153</f>
        <v>4.6407660000000002</v>
      </c>
      <c r="E147" s="131" t="str">
        <f>IF(Rates[[#This Row],[CCY]]="","",+'Rates Import'!C153)</f>
        <v>28.02.2018</v>
      </c>
      <c r="F147" s="132">
        <f>IF(Rates[[#This Row],[CCY]]="","",+'Rates Import'!F153)</f>
        <v>0.83333333333333337</v>
      </c>
      <c r="I147" s="10" t="str">
        <f>IF(Rates[[#This Row],[CCY]]="","",+Rates[[#This Row],[CCY]])</f>
        <v>TWD</v>
      </c>
    </row>
    <row r="148" spans="1:9">
      <c r="A148" s="127" t="str">
        <f>IF('Rates Import'!A156="","",'Rates Import'!A156)</f>
        <v>TZS</v>
      </c>
      <c r="B148" s="128" t="str">
        <f>IF(Rates[[#This Row],[CCY]]="","",VLOOKUP(Rates[[#This Row],[CCY]],CCYs!A:B,2,FALSE))</f>
        <v>Tanzania Shilling</v>
      </c>
      <c r="C148" s="129">
        <f>IF(Rates[[#This Row],[CCY]]="","",VLOOKUP(Rates[[#This Row],[CCY]],'Rates Import'!A:B,2,FALSE))</f>
        <v>2748.4765790000001</v>
      </c>
      <c r="D148" s="130">
        <f>+'Rates Import'!B154</f>
        <v>8.2136110000000002</v>
      </c>
      <c r="E148" s="131" t="str">
        <f>IF(Rates[[#This Row],[CCY]]="","",+'Rates Import'!C154)</f>
        <v>28.02.2018</v>
      </c>
      <c r="F148" s="132">
        <f>IF(Rates[[#This Row],[CCY]]="","",+'Rates Import'!F154)</f>
        <v>0.83333333333333337</v>
      </c>
      <c r="I148" s="10" t="str">
        <f>IF(Rates[[#This Row],[CCY]]="","",+Rates[[#This Row],[CCY]])</f>
        <v>TZS</v>
      </c>
    </row>
    <row r="149" spans="1:9">
      <c r="A149" s="127" t="str">
        <f>IF('Rates Import'!A157="","",'Rates Import'!A157)</f>
        <v>UAH</v>
      </c>
      <c r="B149" s="128" t="str">
        <f>IF(Rates[[#This Row],[CCY]]="","",VLOOKUP(Rates[[#This Row],[CCY]],CCYs!A:B,2,FALSE))</f>
        <v>Ukraine Hryvnia</v>
      </c>
      <c r="C149" s="129">
        <f>IF(Rates[[#This Row],[CCY]]="","",VLOOKUP(Rates[[#This Row],[CCY]],'Rates Import'!A:B,2,FALSE))</f>
        <v>32.892874999999997</v>
      </c>
      <c r="D149" s="130">
        <f>+'Rates Import'!B155</f>
        <v>35.807751000000003</v>
      </c>
      <c r="E149" s="131" t="str">
        <f>IF(Rates[[#This Row],[CCY]]="","",+'Rates Import'!C155)</f>
        <v>28.02.2018</v>
      </c>
      <c r="F149" s="132">
        <f>IF(Rates[[#This Row],[CCY]]="","",+'Rates Import'!F155)</f>
        <v>0.83333333333333337</v>
      </c>
      <c r="I149" s="10" t="str">
        <f>IF(Rates[[#This Row],[CCY]]="","",+Rates[[#This Row],[CCY]])</f>
        <v>UAH</v>
      </c>
    </row>
    <row r="150" spans="1:9">
      <c r="A150" s="127" t="str">
        <f>IF('Rates Import'!A158="","",'Rates Import'!A158)</f>
        <v>UGX</v>
      </c>
      <c r="B150" s="128" t="str">
        <f>IF(Rates[[#This Row],[CCY]]="","",VLOOKUP(Rates[[#This Row],[CCY]],CCYs!A:B,2,FALSE))</f>
        <v>Uganda Shilling</v>
      </c>
      <c r="C150" s="129">
        <f>IF(Rates[[#This Row],[CCY]]="","",VLOOKUP(Rates[[#This Row],[CCY]],'Rates Import'!A:B,2,FALSE))</f>
        <v>4448.1387770000001</v>
      </c>
      <c r="D150" s="130">
        <f>+'Rates Import'!B156</f>
        <v>2748.4765790000001</v>
      </c>
      <c r="E150" s="131" t="str">
        <f>IF(Rates[[#This Row],[CCY]]="","",+'Rates Import'!C156)</f>
        <v>28.02.2018</v>
      </c>
      <c r="F150" s="132">
        <f>IF(Rates[[#This Row],[CCY]]="","",+'Rates Import'!F156)</f>
        <v>0.83333333333333337</v>
      </c>
      <c r="I150" s="10" t="str">
        <f>IF(Rates[[#This Row],[CCY]]="","",+Rates[[#This Row],[CCY]])</f>
        <v>UGX</v>
      </c>
    </row>
    <row r="151" spans="1:9">
      <c r="A151" s="127" t="str">
        <f>IF('Rates Import'!A159="","",'Rates Import'!A159)</f>
        <v>USD</v>
      </c>
      <c r="B151" s="128" t="str">
        <f>IF(Rates[[#This Row],[CCY]]="","",VLOOKUP(Rates[[#This Row],[CCY]],CCYs!A:B,2,FALSE))</f>
        <v>United States Dollar</v>
      </c>
      <c r="C151" s="129">
        <f>IF(Rates[[#This Row],[CCY]]="","",VLOOKUP(Rates[[#This Row],[CCY]],'Rates Import'!A:B,2,FALSE))</f>
        <v>1.2203790000000001</v>
      </c>
      <c r="D151" s="130">
        <f>+'Rates Import'!B157</f>
        <v>32.892874999999997</v>
      </c>
      <c r="E151" s="131" t="str">
        <f>IF(Rates[[#This Row],[CCY]]="","",+'Rates Import'!C157)</f>
        <v>28.02.2018</v>
      </c>
      <c r="F151" s="132">
        <f>IF(Rates[[#This Row],[CCY]]="","",+'Rates Import'!F157)</f>
        <v>0.83333333333333337</v>
      </c>
      <c r="I151" s="10" t="str">
        <f>IF(Rates[[#This Row],[CCY]]="","",+Rates[[#This Row],[CCY]])</f>
        <v>USD</v>
      </c>
    </row>
    <row r="152" spans="1:9">
      <c r="A152" s="127" t="str">
        <f>IF('Rates Import'!A160="","",'Rates Import'!A160)</f>
        <v>UYU</v>
      </c>
      <c r="B152" s="128" t="str">
        <f>IF(Rates[[#This Row],[CCY]]="","",VLOOKUP(Rates[[#This Row],[CCY]],CCYs!A:B,2,FALSE))</f>
        <v>Uruguay Peso</v>
      </c>
      <c r="C152" s="129">
        <f>IF(Rates[[#This Row],[CCY]]="","",VLOOKUP(Rates[[#This Row],[CCY]],'Rates Import'!A:B,2,FALSE))</f>
        <v>34.597194999999999</v>
      </c>
      <c r="D152" s="130">
        <f>+'Rates Import'!B158</f>
        <v>4448.1387770000001</v>
      </c>
      <c r="E152" s="131" t="str">
        <f>IF(Rates[[#This Row],[CCY]]="","",+'Rates Import'!C158)</f>
        <v>28.02.2018</v>
      </c>
      <c r="F152" s="132">
        <f>IF(Rates[[#This Row],[CCY]]="","",+'Rates Import'!F158)</f>
        <v>0.83333333333333337</v>
      </c>
      <c r="I152" s="10" t="str">
        <f>IF(Rates[[#This Row],[CCY]]="","",+Rates[[#This Row],[CCY]])</f>
        <v>UYU</v>
      </c>
    </row>
    <row r="153" spans="1:9">
      <c r="A153" s="127" t="str">
        <f>IF('Rates Import'!A161="","",'Rates Import'!A161)</f>
        <v>UZS</v>
      </c>
      <c r="B153" s="128" t="str">
        <f>IF(Rates[[#This Row],[CCY]]="","",VLOOKUP(Rates[[#This Row],[CCY]],CCYs!A:B,2,FALSE))</f>
        <v>Uzbekistan Som</v>
      </c>
      <c r="C153" s="129">
        <f>IF(Rates[[#This Row],[CCY]]="","",VLOOKUP(Rates[[#This Row],[CCY]],'Rates Import'!A:B,2,FALSE))</f>
        <v>9988.8021649999991</v>
      </c>
      <c r="D153" s="130">
        <f>+'Rates Import'!B159</f>
        <v>1.2203790000000001</v>
      </c>
      <c r="E153" s="131" t="str">
        <f>IF(Rates[[#This Row],[CCY]]="","",+'Rates Import'!C159)</f>
        <v>28.02.2018</v>
      </c>
      <c r="F153" s="132">
        <f>IF(Rates[[#This Row],[CCY]]="","",+'Rates Import'!F159)</f>
        <v>0.83333333333333337</v>
      </c>
      <c r="I153" s="10" t="str">
        <f>IF(Rates[[#This Row],[CCY]]="","",+Rates[[#This Row],[CCY]])</f>
        <v>UZS</v>
      </c>
    </row>
    <row r="154" spans="1:9">
      <c r="A154" s="127" t="str">
        <f>IF('Rates Import'!A162="","",'Rates Import'!A162)</f>
        <v>VEF</v>
      </c>
      <c r="B154" s="128" t="str">
        <f>IF(Rates[[#This Row],[CCY]]="","",VLOOKUP(Rates[[#This Row],[CCY]],CCYs!A:B,2,FALSE))</f>
        <v>Venezuela Bolivar</v>
      </c>
      <c r="C154" s="129">
        <f>IF(Rates[[#This Row],[CCY]]="","",VLOOKUP(Rates[[#This Row],[CCY]],'Rates Import'!A:B,2,FALSE))</f>
        <v>35345.226965000002</v>
      </c>
      <c r="D154" s="130">
        <f>+'Rates Import'!B160</f>
        <v>34.597194999999999</v>
      </c>
      <c r="E154" s="131" t="str">
        <f>IF(Rates[[#This Row],[CCY]]="","",+'Rates Import'!C160)</f>
        <v>28.02.2018</v>
      </c>
      <c r="F154" s="132">
        <f>IF(Rates[[#This Row],[CCY]]="","",+'Rates Import'!F160)</f>
        <v>0.83333333333333337</v>
      </c>
      <c r="I154" s="10" t="str">
        <f>IF(Rates[[#This Row],[CCY]]="","",+Rates[[#This Row],[CCY]])</f>
        <v>VEF</v>
      </c>
    </row>
    <row r="155" spans="1:9">
      <c r="A155" s="127" t="str">
        <f>IF('Rates Import'!A163="","",'Rates Import'!A163)</f>
        <v>VND</v>
      </c>
      <c r="B155" s="128" t="str">
        <f>IF(Rates[[#This Row],[CCY]]="","",VLOOKUP(Rates[[#This Row],[CCY]],CCYs!A:B,2,FALSE))</f>
        <v>Viet Nam Dong</v>
      </c>
      <c r="C155" s="129">
        <f>IF(Rates[[#This Row],[CCY]]="","",VLOOKUP(Rates[[#This Row],[CCY]],'Rates Import'!A:B,2,FALSE))</f>
        <v>27768.841575999999</v>
      </c>
      <c r="D155" s="130">
        <f>+'Rates Import'!B161</f>
        <v>9988.8021649999991</v>
      </c>
      <c r="E155" s="131" t="str">
        <f>IF(Rates[[#This Row],[CCY]]="","",+'Rates Import'!C161)</f>
        <v>28.02.2018</v>
      </c>
      <c r="F155" s="132">
        <f>IF(Rates[[#This Row],[CCY]]="","",+'Rates Import'!F161)</f>
        <v>0.83333333333333337</v>
      </c>
      <c r="I155" s="10" t="str">
        <f>IF(Rates[[#This Row],[CCY]]="","",+Rates[[#This Row],[CCY]])</f>
        <v>VND</v>
      </c>
    </row>
    <row r="156" spans="1:9">
      <c r="A156" s="127" t="str">
        <f>IF('Rates Import'!A164="","",'Rates Import'!A164)</f>
        <v>VUV</v>
      </c>
      <c r="B156" s="128" t="str">
        <f>IF(Rates[[#This Row],[CCY]]="","",VLOOKUP(Rates[[#This Row],[CCY]],CCYs!A:B,2,FALSE))</f>
        <v>Vanuatu Vatu</v>
      </c>
      <c r="C156" s="129">
        <f>IF(Rates[[#This Row],[CCY]]="","",VLOOKUP(Rates[[#This Row],[CCY]],'Rates Import'!A:B,2,FALSE))</f>
        <v>128.41854499999999</v>
      </c>
      <c r="D156" s="130">
        <f>+'Rates Import'!B162</f>
        <v>35345.226965000002</v>
      </c>
      <c r="E156" s="131" t="str">
        <f>IF(Rates[[#This Row],[CCY]]="","",+'Rates Import'!C162)</f>
        <v>28.02.2018</v>
      </c>
      <c r="F156" s="132">
        <f>IF(Rates[[#This Row],[CCY]]="","",+'Rates Import'!F162)</f>
        <v>0.83333333333333337</v>
      </c>
      <c r="I156" s="10" t="str">
        <f>IF(Rates[[#This Row],[CCY]]="","",+Rates[[#This Row],[CCY]])</f>
        <v>VUV</v>
      </c>
    </row>
    <row r="157" spans="1:9">
      <c r="A157" s="127" t="str">
        <f>IF('Rates Import'!A165="","",'Rates Import'!A165)</f>
        <v>WST</v>
      </c>
      <c r="B157" s="128" t="str">
        <f>IF(Rates[[#This Row],[CCY]]="","",VLOOKUP(Rates[[#This Row],[CCY]],CCYs!A:B,2,FALSE))</f>
        <v>Samoa Tala</v>
      </c>
      <c r="C157" s="129">
        <f>IF(Rates[[#This Row],[CCY]]="","",VLOOKUP(Rates[[#This Row],[CCY]],'Rates Import'!A:B,2,FALSE))</f>
        <v>3.0649000000000002</v>
      </c>
      <c r="D157" s="130">
        <f>+'Rates Import'!B163</f>
        <v>27768.841575999999</v>
      </c>
      <c r="E157" s="131" t="str">
        <f>IF(Rates[[#This Row],[CCY]]="","",+'Rates Import'!C163)</f>
        <v>28.02.2018</v>
      </c>
      <c r="F157" s="132">
        <f>IF(Rates[[#This Row],[CCY]]="","",+'Rates Import'!F163)</f>
        <v>0.83333333333333337</v>
      </c>
      <c r="I157" s="10" t="str">
        <f>IF(Rates[[#This Row],[CCY]]="","",+Rates[[#This Row],[CCY]])</f>
        <v>WST</v>
      </c>
    </row>
    <row r="158" spans="1:9">
      <c r="A158" s="127" t="str">
        <f>IF('Rates Import'!A166="","",'Rates Import'!A166)</f>
        <v>XAF</v>
      </c>
      <c r="B158" s="128" t="str">
        <f>IF(Rates[[#This Row],[CCY]]="","",VLOOKUP(Rates[[#This Row],[CCY]],CCYs!A:B,2,FALSE))</f>
        <v>Communauté Financière Africaine (BEAC) CFA Franc BEAC</v>
      </c>
      <c r="C158" s="129">
        <f>IF(Rates[[#This Row],[CCY]]="","",VLOOKUP(Rates[[#This Row],[CCY]],'Rates Import'!A:B,2,FALSE))</f>
        <v>655.95699999999999</v>
      </c>
      <c r="D158" s="130">
        <f>+'Rates Import'!B164</f>
        <v>128.41854499999999</v>
      </c>
      <c r="E158" s="131" t="str">
        <f>IF(Rates[[#This Row],[CCY]]="","",+'Rates Import'!C164)</f>
        <v>28.02.2018</v>
      </c>
      <c r="F158" s="132">
        <f>IF(Rates[[#This Row],[CCY]]="","",+'Rates Import'!F164)</f>
        <v>0.83333333333333337</v>
      </c>
      <c r="I158" s="10" t="str">
        <f>IF(Rates[[#This Row],[CCY]]="","",+Rates[[#This Row],[CCY]])</f>
        <v>XAF</v>
      </c>
    </row>
    <row r="159" spans="1:9">
      <c r="A159" s="127" t="str">
        <f>IF('Rates Import'!A167="","",'Rates Import'!A167)</f>
        <v>XAG</v>
      </c>
      <c r="B159" s="128" t="str">
        <f>IF(Rates[[#This Row],[CCY]]="","",VLOOKUP(Rates[[#This Row],[CCY]],CCYs!A:B,2,FALSE))</f>
        <v>Silver</v>
      </c>
      <c r="C159" s="129">
        <f>IF(Rates[[#This Row],[CCY]]="","",VLOOKUP(Rates[[#This Row],[CCY]],'Rates Import'!A:B,2,FALSE))</f>
        <v>7.4391009999999994E-2</v>
      </c>
      <c r="D159" s="130">
        <f>+'Rates Import'!B165</f>
        <v>3.0649000000000002</v>
      </c>
      <c r="E159" s="131" t="str">
        <f>IF(Rates[[#This Row],[CCY]]="","",+'Rates Import'!C165)</f>
        <v>28.02.2018</v>
      </c>
      <c r="F159" s="132">
        <f>IF(Rates[[#This Row],[CCY]]="","",+'Rates Import'!F165)</f>
        <v>0.83333333333333337</v>
      </c>
      <c r="I159" s="10" t="str">
        <f>IF(Rates[[#This Row],[CCY]]="","",+Rates[[#This Row],[CCY]])</f>
        <v>XAG</v>
      </c>
    </row>
    <row r="160" spans="1:9">
      <c r="A160" s="127" t="str">
        <f>IF('Rates Import'!A168="","",'Rates Import'!A168)</f>
        <v>XAU</v>
      </c>
      <c r="B160" s="128" t="str">
        <f>IF(Rates[[#This Row],[CCY]]="","",VLOOKUP(Rates[[#This Row],[CCY]],CCYs!A:B,2,FALSE))</f>
        <v>Gold</v>
      </c>
      <c r="C160" s="129">
        <f>IF(Rates[[#This Row],[CCY]]="","",VLOOKUP(Rates[[#This Row],[CCY]],'Rates Import'!A:B,2,FALSE))</f>
        <v>9.2599999999999996E-4</v>
      </c>
      <c r="D160" s="130">
        <f>+'Rates Import'!B166</f>
        <v>655.95699999999999</v>
      </c>
      <c r="E160" s="131" t="str">
        <f>IF(Rates[[#This Row],[CCY]]="","",+'Rates Import'!C166)</f>
        <v>28.02.2018</v>
      </c>
      <c r="F160" s="132">
        <f>IF(Rates[[#This Row],[CCY]]="","",+'Rates Import'!F166)</f>
        <v>0.83333333333333337</v>
      </c>
      <c r="I160" s="10" t="str">
        <f>IF(Rates[[#This Row],[CCY]]="","",+Rates[[#This Row],[CCY]])</f>
        <v>XAU</v>
      </c>
    </row>
    <row r="161" spans="1:9">
      <c r="A161" s="127" t="str">
        <f>IF('Rates Import'!A169="","",'Rates Import'!A169)</f>
        <v>XCD</v>
      </c>
      <c r="B161" s="128" t="str">
        <f>IF(Rates[[#This Row],[CCY]]="","",VLOOKUP(Rates[[#This Row],[CCY]],CCYs!A:B,2,FALSE))</f>
        <v>East Caribbean Dollar</v>
      </c>
      <c r="C161" s="129">
        <f>IF(Rates[[#This Row],[CCY]]="","",VLOOKUP(Rates[[#This Row],[CCY]],'Rates Import'!A:B,2,FALSE))</f>
        <v>3.2981349999999998</v>
      </c>
      <c r="D161" s="130">
        <f>+'Rates Import'!B167</f>
        <v>7.4391009999999994E-2</v>
      </c>
      <c r="E161" s="131" t="str">
        <f>IF(Rates[[#This Row],[CCY]]="","",+'Rates Import'!C167)</f>
        <v>28.02.2018</v>
      </c>
      <c r="F161" s="132">
        <f>IF(Rates[[#This Row],[CCY]]="","",+'Rates Import'!F167)</f>
        <v>0.83333333333333337</v>
      </c>
      <c r="I161" s="10" t="str">
        <f>IF(Rates[[#This Row],[CCY]]="","",+Rates[[#This Row],[CCY]])</f>
        <v>XCD</v>
      </c>
    </row>
    <row r="162" spans="1:9">
      <c r="A162" s="127" t="str">
        <f>IF('Rates Import'!A170="","",'Rates Import'!A170)</f>
        <v>XDR</v>
      </c>
      <c r="B162" s="128" t="str">
        <f>IF(Rates[[#This Row],[CCY]]="","",VLOOKUP(Rates[[#This Row],[CCY]],CCYs!A:B,2,FALSE))</f>
        <v>International Monetary Fund (IMF) Special Drawing Rights</v>
      </c>
      <c r="C162" s="129">
        <f>IF(Rates[[#This Row],[CCY]]="","",VLOOKUP(Rates[[#This Row],[CCY]],'Rates Import'!A:B,2,FALSE))</f>
        <v>0.84403499999999998</v>
      </c>
      <c r="D162" s="130">
        <f>+'Rates Import'!B168</f>
        <v>9.2599999999999996E-4</v>
      </c>
      <c r="E162" s="131" t="str">
        <f>IF(Rates[[#This Row],[CCY]]="","",+'Rates Import'!C168)</f>
        <v>28.02.2018</v>
      </c>
      <c r="F162" s="132">
        <f>IF(Rates[[#This Row],[CCY]]="","",+'Rates Import'!F168)</f>
        <v>0.83333333333333337</v>
      </c>
      <c r="I162" s="10" t="str">
        <f>IF(Rates[[#This Row],[CCY]]="","",+Rates[[#This Row],[CCY]])</f>
        <v>XDR</v>
      </c>
    </row>
    <row r="163" spans="1:9">
      <c r="A163" s="127" t="str">
        <f>IF('Rates Import'!A171="","",'Rates Import'!A171)</f>
        <v>XOF</v>
      </c>
      <c r="B163" s="128" t="str">
        <f>IF(Rates[[#This Row],[CCY]]="","",VLOOKUP(Rates[[#This Row],[CCY]],CCYs!A:B,2,FALSE))</f>
        <v>Communauté Financière Africaine (BCEAO) Franc</v>
      </c>
      <c r="C163" s="129">
        <f>IF(Rates[[#This Row],[CCY]]="","",VLOOKUP(Rates[[#This Row],[CCY]],'Rates Import'!A:B,2,FALSE))</f>
        <v>655.95699999999999</v>
      </c>
      <c r="D163" s="130">
        <f>+'Rates Import'!B169</f>
        <v>3.2981349999999998</v>
      </c>
      <c r="E163" s="131" t="str">
        <f>IF(Rates[[#This Row],[CCY]]="","",+'Rates Import'!C169)</f>
        <v>28.02.2018</v>
      </c>
      <c r="F163" s="132">
        <f>IF(Rates[[#This Row],[CCY]]="","",+'Rates Import'!F169)</f>
        <v>0.83333333333333337</v>
      </c>
      <c r="I163" s="10" t="str">
        <f>IF(Rates[[#This Row],[CCY]]="","",+Rates[[#This Row],[CCY]])</f>
        <v>XOF</v>
      </c>
    </row>
    <row r="164" spans="1:9">
      <c r="A164" s="127" t="str">
        <f>IF('Rates Import'!A172="","",'Rates Import'!A172)</f>
        <v>XPD</v>
      </c>
      <c r="B164" s="128" t="str">
        <f>IF(Rates[[#This Row],[CCY]]="","",VLOOKUP(Rates[[#This Row],[CCY]],CCYs!A:B,2,FALSE))</f>
        <v>Palladium</v>
      </c>
      <c r="C164" s="129">
        <f>IF(Rates[[#This Row],[CCY]]="","",VLOOKUP(Rates[[#This Row],[CCY]],'Rates Import'!A:B,2,FALSE))</f>
        <v>1.16843E-3</v>
      </c>
      <c r="D164" s="130">
        <f>+'Rates Import'!B170</f>
        <v>0.84403499999999998</v>
      </c>
      <c r="E164" s="131" t="str">
        <f>IF(Rates[[#This Row],[CCY]]="","",+'Rates Import'!C170)</f>
        <v>28.02.2018</v>
      </c>
      <c r="F164" s="132">
        <f>IF(Rates[[#This Row],[CCY]]="","",+'Rates Import'!F170)</f>
        <v>0.83333333333333337</v>
      </c>
      <c r="I164" s="10" t="str">
        <f>IF(Rates[[#This Row],[CCY]]="","",+Rates[[#This Row],[CCY]])</f>
        <v>XPD</v>
      </c>
    </row>
    <row r="165" spans="1:9">
      <c r="A165" s="127" t="str">
        <f>IF('Rates Import'!A173="","",'Rates Import'!A173)</f>
        <v>XPF</v>
      </c>
      <c r="B165" s="128" t="str">
        <f>IF(Rates[[#This Row],[CCY]]="","",VLOOKUP(Rates[[#This Row],[CCY]],CCYs!A:B,2,FALSE))</f>
        <v>Comptoirs Français du Pacifique (CFP) Franc</v>
      </c>
      <c r="C165" s="129">
        <f>IF(Rates[[#This Row],[CCY]]="","",VLOOKUP(Rates[[#This Row],[CCY]],'Rates Import'!A:B,2,FALSE))</f>
        <v>119.33174200000001</v>
      </c>
      <c r="D165" s="130">
        <f>+'Rates Import'!B171</f>
        <v>655.95699999999999</v>
      </c>
      <c r="E165" s="131" t="str">
        <f>IF(Rates[[#This Row],[CCY]]="","",+'Rates Import'!C171)</f>
        <v>28.02.2018</v>
      </c>
      <c r="F165" s="132">
        <f>IF(Rates[[#This Row],[CCY]]="","",+'Rates Import'!F171)</f>
        <v>0.83333333333333337</v>
      </c>
      <c r="I165" s="10" t="str">
        <f>IF(Rates[[#This Row],[CCY]]="","",+Rates[[#This Row],[CCY]])</f>
        <v>XPF</v>
      </c>
    </row>
    <row r="166" spans="1:9">
      <c r="A166" s="127" t="str">
        <f>IF('Rates Import'!A174="","",'Rates Import'!A174)</f>
        <v>XPT</v>
      </c>
      <c r="B166" s="128" t="str">
        <f>IF(Rates[[#This Row],[CCY]]="","",VLOOKUP(Rates[[#This Row],[CCY]],CCYs!A:B,2,FALSE))</f>
        <v>Platinum</v>
      </c>
      <c r="C166" s="129">
        <f>IF(Rates[[#This Row],[CCY]]="","",VLOOKUP(Rates[[#This Row],[CCY]],'Rates Import'!A:B,2,FALSE))</f>
        <v>1.23897E-3</v>
      </c>
      <c r="D166" s="130">
        <f>+'Rates Import'!B172</f>
        <v>1.16843E-3</v>
      </c>
      <c r="E166" s="131" t="str">
        <f>IF(Rates[[#This Row],[CCY]]="","",+'Rates Import'!C172)</f>
        <v>28.02.2018</v>
      </c>
      <c r="F166" s="132">
        <f>IF(Rates[[#This Row],[CCY]]="","",+'Rates Import'!F172)</f>
        <v>0.83333333333333337</v>
      </c>
      <c r="I166" s="10" t="str">
        <f>IF(Rates[[#This Row],[CCY]]="","",+Rates[[#This Row],[CCY]])</f>
        <v>XPT</v>
      </c>
    </row>
    <row r="167" spans="1:9">
      <c r="A167" s="127" t="str">
        <f>IF('Rates Import'!A175="","",'Rates Import'!A175)</f>
        <v>YER</v>
      </c>
      <c r="B167" s="128" t="str">
        <f>IF(Rates[[#This Row],[CCY]]="","",VLOOKUP(Rates[[#This Row],[CCY]],CCYs!A:B,2,FALSE))</f>
        <v>Yemen Rial</v>
      </c>
      <c r="C167" s="129">
        <f>IF(Rates[[#This Row],[CCY]]="","",VLOOKUP(Rates[[#This Row],[CCY]],'Rates Import'!A:B,2,FALSE))</f>
        <v>305.49137500000001</v>
      </c>
      <c r="D167" s="130">
        <f>+'Rates Import'!B173</f>
        <v>119.33174200000001</v>
      </c>
      <c r="E167" s="131" t="str">
        <f>IF(Rates[[#This Row],[CCY]]="","",+'Rates Import'!C173)</f>
        <v>28.02.2018</v>
      </c>
      <c r="F167" s="132">
        <f>IF(Rates[[#This Row],[CCY]]="","",+'Rates Import'!F173)</f>
        <v>0.83333333333333337</v>
      </c>
      <c r="I167" s="10" t="str">
        <f>IF(Rates[[#This Row],[CCY]]="","",+Rates[[#This Row],[CCY]])</f>
        <v>YER</v>
      </c>
    </row>
    <row r="168" spans="1:9">
      <c r="A168" s="127" t="str">
        <f>IF('Rates Import'!A176="","",'Rates Import'!A176)</f>
        <v>ZAR</v>
      </c>
      <c r="B168" s="128" t="str">
        <f>IF(Rates[[#This Row],[CCY]]="","",VLOOKUP(Rates[[#This Row],[CCY]],CCYs!A:B,2,FALSE))</f>
        <v>South Africa Rand</v>
      </c>
      <c r="C168" s="129">
        <f>IF(Rates[[#This Row],[CCY]]="","",VLOOKUP(Rates[[#This Row],[CCY]],'Rates Import'!A:B,2,FALSE))</f>
        <v>14.387558</v>
      </c>
      <c r="D168" s="130">
        <f>+'Rates Import'!B174</f>
        <v>1.23897E-3</v>
      </c>
      <c r="E168" s="131" t="str">
        <f>IF(Rates[[#This Row],[CCY]]="","",+'Rates Import'!C174)</f>
        <v>28.02.2018</v>
      </c>
      <c r="F168" s="132">
        <f>IF(Rates[[#This Row],[CCY]]="","",+'Rates Import'!F174)</f>
        <v>0.83333333333333337</v>
      </c>
      <c r="I168" s="10" t="str">
        <f>IF(Rates[[#This Row],[CCY]]="","",+Rates[[#This Row],[CCY]])</f>
        <v>ZAR</v>
      </c>
    </row>
    <row r="169" spans="1:9">
      <c r="A169" s="127" t="str">
        <f>IF('Rates Import'!A177="","",'Rates Import'!A177)</f>
        <v>ZMW</v>
      </c>
      <c r="B169" s="128" t="str">
        <f>IF(Rates[[#This Row],[CCY]]="","",VLOOKUP(Rates[[#This Row],[CCY]],CCYs!A:B,2,FALSE))</f>
        <v>Zambia Kwacha</v>
      </c>
      <c r="C169" s="129">
        <f>IF(Rates[[#This Row],[CCY]]="","",VLOOKUP(Rates[[#This Row],[CCY]],'Rates Import'!A:B,2,FALSE))</f>
        <v>11.918221000000001</v>
      </c>
      <c r="D169" s="130">
        <f>+'Rates Import'!B175</f>
        <v>305.49137500000001</v>
      </c>
      <c r="E169" s="131" t="str">
        <f>IF(Rates[[#This Row],[CCY]]="","",+'Rates Import'!C175)</f>
        <v>28.02.2018</v>
      </c>
      <c r="F169" s="132">
        <f>IF(Rates[[#This Row],[CCY]]="","",+'Rates Import'!F175)</f>
        <v>0.83333333333333337</v>
      </c>
      <c r="I169" s="10" t="str">
        <f>IF(Rates[[#This Row],[CCY]]="","",+Rates[[#This Row],[CCY]])</f>
        <v>ZMW</v>
      </c>
    </row>
    <row r="170" spans="1:9">
      <c r="A170" s="127" t="str">
        <f>IF('Rates Import'!A178="","",'Rates Import'!A178)</f>
        <v>ZWL</v>
      </c>
      <c r="B170" s="128" t="str">
        <f>IF(Rates[[#This Row],[CCY]]="","",VLOOKUP(Rates[[#This Row],[CCY]],CCYs!A:B,2,FALSE))</f>
        <v>Zimbabwean dollar</v>
      </c>
      <c r="C170" s="129">
        <f>IF(Rates[[#This Row],[CCY]]="","",VLOOKUP(Rates[[#This Row],[CCY]],'Rates Import'!A:B,2,FALSE))</f>
        <v>393.39528799999999</v>
      </c>
      <c r="D170" s="130">
        <f>+'Rates Import'!B176</f>
        <v>14.387558</v>
      </c>
      <c r="E170" s="131" t="str">
        <f>IF(Rates[[#This Row],[CCY]]="","",+'Rates Import'!C176)</f>
        <v>28.02.2018</v>
      </c>
      <c r="F170" s="132">
        <f>IF(Rates[[#This Row],[CCY]]="","",+'Rates Import'!F176)</f>
        <v>0.83333333333333337</v>
      </c>
      <c r="I170" s="10" t="str">
        <f>IF(Rates[[#This Row],[CCY]]="","",+Rates[[#This Row],[CCY]])</f>
        <v>ZWL</v>
      </c>
    </row>
    <row r="171" spans="1:9">
      <c r="A171" s="127" t="str">
        <f>IF('Rates Import'!A179="","",'Rates Import'!A179)</f>
        <v/>
      </c>
      <c r="B171" s="128" t="str">
        <f>IF(Rates[[#This Row],[CCY]]="","",VLOOKUP(Rates[[#This Row],[CCY]],CCYs!A:B,2,FALSE))</f>
        <v/>
      </c>
      <c r="C171" s="129" t="str">
        <f>IF(Rates[[#This Row],[CCY]]="","",VLOOKUP(Rates[[#This Row],[CCY]],'Rates Import'!A:B,2,FALSE))</f>
        <v/>
      </c>
      <c r="D171" s="130">
        <f>+'Rates Import'!B177</f>
        <v>11.918221000000001</v>
      </c>
      <c r="E171" s="131" t="str">
        <f>IF(Rates[[#This Row],[CCY]]="","",+'Rates Import'!C177)</f>
        <v/>
      </c>
      <c r="F171" s="132" t="str">
        <f>IF(Rates[[#This Row],[CCY]]="","",+'Rates Import'!F177)</f>
        <v/>
      </c>
      <c r="I171" s="10" t="str">
        <f>IF(Rates[[#This Row],[CCY]]="","",+Rates[[#This Row],[CCY]])</f>
        <v/>
      </c>
    </row>
    <row r="172" spans="1:9">
      <c r="A172" s="127" t="str">
        <f>IF('Rates Import'!A180="","",'Rates Import'!A180)</f>
        <v/>
      </c>
      <c r="B172" s="128" t="str">
        <f>IF(Rates[[#This Row],[CCY]]="","",VLOOKUP(Rates[[#This Row],[CCY]],CCYs!A:B,2,FALSE))</f>
        <v/>
      </c>
      <c r="C172" s="129" t="str">
        <f>IF(Rates[[#This Row],[CCY]]="","",VLOOKUP(Rates[[#This Row],[CCY]],'Rates Import'!A:B,2,FALSE))</f>
        <v/>
      </c>
      <c r="D172" s="130" t="e">
        <f>+'Rates Import'!#REF!</f>
        <v>#REF!</v>
      </c>
      <c r="E172" s="131" t="str">
        <f>IF(Rates[[#This Row],[CCY]]="","",+'Rates Import'!C178)</f>
        <v/>
      </c>
      <c r="F172" s="132" t="str">
        <f>IF(Rates[[#This Row],[CCY]]="","",+'Rates Import'!F178)</f>
        <v/>
      </c>
      <c r="I172" s="10" t="str">
        <f>IF(Rates[[#This Row],[CCY]]="","",+Rates[[#This Row],[CCY]])</f>
        <v/>
      </c>
    </row>
    <row r="173" spans="1:9">
      <c r="A173" s="127" t="str">
        <f>IF('Rates Import'!A181="","",'Rates Import'!A181)</f>
        <v/>
      </c>
      <c r="B173" s="128" t="str">
        <f>IF(Rates[[#This Row],[CCY]]="","",VLOOKUP(Rates[[#This Row],[CCY]],CCYs!A:B,2,FALSE))</f>
        <v/>
      </c>
      <c r="C173" s="129" t="str">
        <f>IF(Rates[[#This Row],[CCY]]="","",VLOOKUP(Rates[[#This Row],[CCY]],'Rates Import'!A:B,2,FALSE))</f>
        <v/>
      </c>
      <c r="D173" s="130">
        <f>+'Rates Import'!B178</f>
        <v>393.39528799999999</v>
      </c>
      <c r="E173" s="131" t="str">
        <f>IF(Rates[[#This Row],[CCY]]="","",+'Rates Import'!#REF!)</f>
        <v/>
      </c>
      <c r="F173" s="132" t="str">
        <f>IF(Rates[[#This Row],[CCY]]="","",+'Rates Import'!#REF!)</f>
        <v/>
      </c>
      <c r="I173" s="10" t="str">
        <f>IF(Rates[[#This Row],[CCY]]="","",+Rates[[#This Row],[CCY]])</f>
        <v/>
      </c>
    </row>
    <row r="174" spans="1:9">
      <c r="A174" s="127" t="str">
        <f>IF('Rates Import'!A182="","",'Rates Import'!A182)</f>
        <v/>
      </c>
      <c r="B174" s="128" t="str">
        <f>IF(Rates[[#This Row],[CCY]]="","",VLOOKUP(Rates[[#This Row],[CCY]],CCYs!A:B,2,FALSE))</f>
        <v/>
      </c>
      <c r="C174" s="129" t="str">
        <f>IF(Rates[[#This Row],[CCY]]="","",VLOOKUP(Rates[[#This Row],[CCY]],'Rates Import'!A:B,2,FALSE))</f>
        <v/>
      </c>
      <c r="D174" s="130" t="e">
        <f>+'Rates Import'!#REF!</f>
        <v>#REF!</v>
      </c>
      <c r="E174" s="131" t="str">
        <f>IF(Rates[[#This Row],[CCY]]="","",+'Rates Import'!#REF!)</f>
        <v/>
      </c>
      <c r="F174" s="132" t="str">
        <f>IF(Rates[[#This Row],[CCY]]="","",+'Rates Import'!#REF!)</f>
        <v/>
      </c>
      <c r="I174" s="10" t="str">
        <f>IF(Rates[[#This Row],[CCY]]="","",+Rates[[#This Row],[CCY]])</f>
        <v/>
      </c>
    </row>
    <row r="175" spans="1:9">
      <c r="A175" s="127" t="str">
        <f>IF('Rates Import'!A183="","",'Rates Import'!A183)</f>
        <v/>
      </c>
      <c r="B175" s="128" t="str">
        <f>IF(Rates[[#This Row],[CCY]]="","",VLOOKUP(Rates[[#This Row],[CCY]],CCYs!A:B,2,FALSE))</f>
        <v/>
      </c>
      <c r="C175" s="129" t="str">
        <f>IF(Rates[[#This Row],[CCY]]="","",VLOOKUP(Rates[[#This Row],[CCY]],'Rates Import'!A:B,2,FALSE))</f>
        <v/>
      </c>
      <c r="D175" s="130" t="e">
        <f>+'Rates Import'!#REF!</f>
        <v>#REF!</v>
      </c>
      <c r="E175" s="131" t="str">
        <f>IF(Rates[[#This Row],[CCY]]="","",+'Rates Import'!C179)</f>
        <v/>
      </c>
      <c r="F175" s="132" t="str">
        <f>IF(Rates[[#This Row],[CCY]]="","",+'Rates Import'!F179)</f>
        <v/>
      </c>
      <c r="I175" s="10" t="str">
        <f>IF(Rates[[#This Row],[CCY]]="","",+Rates[[#This Row],[CCY]])</f>
        <v/>
      </c>
    </row>
    <row r="176" spans="1:9">
      <c r="A176" s="127" t="str">
        <f>IF('Rates Import'!A184="","",'Rates Import'!A184)</f>
        <v/>
      </c>
      <c r="B176" s="128" t="str">
        <f>IF(Rates[[#This Row],[CCY]]="","",VLOOKUP(Rates[[#This Row],[CCY]],CCYs!A:B,2,FALSE))</f>
        <v/>
      </c>
      <c r="C176" s="129" t="str">
        <f>IF(Rates[[#This Row],[CCY]]="","",VLOOKUP(Rates[[#This Row],[CCY]],'Rates Import'!A:B,2,FALSE))</f>
        <v/>
      </c>
      <c r="D176" s="130">
        <f>+'Rates Import'!B179</f>
        <v>0</v>
      </c>
      <c r="E176" s="131" t="str">
        <f>IF(Rates[[#This Row],[CCY]]="","",+'Rates Import'!C180)</f>
        <v/>
      </c>
      <c r="F176" s="132" t="str">
        <f>IF(Rates[[#This Row],[CCY]]="","",+'Rates Import'!F180)</f>
        <v/>
      </c>
      <c r="I176" s="10" t="str">
        <f>IF(Rates[[#This Row],[CCY]]="","",+Rates[[#This Row],[CCY]])</f>
        <v/>
      </c>
    </row>
    <row r="177" spans="1:9">
      <c r="A177" s="127" t="str">
        <f>IF('Rates Import'!A185="","",'Rates Import'!A185)</f>
        <v/>
      </c>
      <c r="B177" s="128" t="str">
        <f>IF(Rates[[#This Row],[CCY]]="","",VLOOKUP(Rates[[#This Row],[CCY]],CCYs!A:B,2,FALSE))</f>
        <v/>
      </c>
      <c r="C177" s="129" t="str">
        <f>IF(Rates[[#This Row],[CCY]]="","",VLOOKUP(Rates[[#This Row],[CCY]],'Rates Import'!A:B,2,FALSE))</f>
        <v/>
      </c>
      <c r="D177" s="130">
        <f>+'Rates Import'!B180</f>
        <v>0</v>
      </c>
      <c r="E177" s="131" t="str">
        <f>IF(Rates[[#This Row],[CCY]]="","",+'Rates Import'!C181)</f>
        <v/>
      </c>
      <c r="F177" s="132" t="str">
        <f>IF(Rates[[#This Row],[CCY]]="","",+'Rates Import'!F181)</f>
        <v/>
      </c>
      <c r="I177" s="10" t="str">
        <f>IF(Rates[[#This Row],[CCY]]="","",+Rates[[#This Row],[CCY]])</f>
        <v/>
      </c>
    </row>
    <row r="178" spans="1:9">
      <c r="A178" s="127" t="str">
        <f>IF('Rates Import'!A186="","",'Rates Import'!A186)</f>
        <v/>
      </c>
      <c r="B178" s="128" t="str">
        <f>IF(Rates[[#This Row],[CCY]]="","",VLOOKUP(Rates[[#This Row],[CCY]],CCYs!A:B,2,FALSE))</f>
        <v/>
      </c>
      <c r="C178" s="129" t="str">
        <f>IF(Rates[[#This Row],[CCY]]="","",VLOOKUP(Rates[[#This Row],[CCY]],'Rates Import'!A:B,2,FALSE))</f>
        <v/>
      </c>
      <c r="D178" s="130">
        <f>+'Rates Import'!B181</f>
        <v>0</v>
      </c>
      <c r="E178" s="131" t="str">
        <f>IF(Rates[[#This Row],[CCY]]="","",+'Rates Import'!C182)</f>
        <v/>
      </c>
      <c r="F178" s="132" t="str">
        <f>IF(Rates[[#This Row],[CCY]]="","",+'Rates Import'!F182)</f>
        <v/>
      </c>
      <c r="I178" s="10" t="str">
        <f>IF(Rates[[#This Row],[CCY]]="","",+Rates[[#This Row],[CCY]])</f>
        <v/>
      </c>
    </row>
    <row r="179" spans="1:9">
      <c r="A179" s="127" t="str">
        <f>IF('Rates Import'!A187="","",'Rates Import'!A187)</f>
        <v/>
      </c>
      <c r="B179" s="128" t="str">
        <f>IF(Rates[[#This Row],[CCY]]="","",VLOOKUP(Rates[[#This Row],[CCY]],CCYs!A:B,2,FALSE))</f>
        <v/>
      </c>
      <c r="C179" s="129" t="str">
        <f>IF(Rates[[#This Row],[CCY]]="","",VLOOKUP(Rates[[#This Row],[CCY]],'Rates Import'!A:B,2,FALSE))</f>
        <v/>
      </c>
      <c r="D179" s="130">
        <f>+'Rates Import'!B182</f>
        <v>0</v>
      </c>
      <c r="E179" s="131" t="str">
        <f>IF(Rates[[#This Row],[CCY]]="","",+'Rates Import'!C183)</f>
        <v/>
      </c>
      <c r="F179" s="132" t="str">
        <f>IF(Rates[[#This Row],[CCY]]="","",+'Rates Import'!F183)</f>
        <v/>
      </c>
      <c r="I179" s="10" t="str">
        <f>IF(Rates[[#This Row],[CCY]]="","",+Rates[[#This Row],[CCY]])</f>
        <v/>
      </c>
    </row>
    <row r="180" spans="1:9">
      <c r="A180" s="127" t="str">
        <f>IF('Rates Import'!A188="","",'Rates Import'!A188)</f>
        <v/>
      </c>
      <c r="B180" s="128" t="str">
        <f>IF(Rates[[#This Row],[CCY]]="","",VLOOKUP(Rates[[#This Row],[CCY]],CCYs!A:B,2,FALSE))</f>
        <v/>
      </c>
      <c r="C180" s="129" t="str">
        <f>IF(Rates[[#This Row],[CCY]]="","",VLOOKUP(Rates[[#This Row],[CCY]],'Rates Import'!A:B,2,FALSE))</f>
        <v/>
      </c>
      <c r="D180" s="130">
        <f>+'Rates Import'!B183</f>
        <v>0</v>
      </c>
      <c r="E180" s="131" t="str">
        <f>IF(Rates[[#This Row],[CCY]]="","",+'Rates Import'!C184)</f>
        <v/>
      </c>
      <c r="F180" s="132" t="str">
        <f>IF(Rates[[#This Row],[CCY]]="","",+'Rates Import'!F184)</f>
        <v/>
      </c>
      <c r="I180" s="10" t="str">
        <f>IF(Rates[[#This Row],[CCY]]="","",+Rates[[#This Row],[CCY]])</f>
        <v/>
      </c>
    </row>
    <row r="181" spans="1:9">
      <c r="A181" s="127" t="str">
        <f>IF('Rates Import'!A189="","",'Rates Import'!A189)</f>
        <v/>
      </c>
      <c r="B181" s="128" t="str">
        <f>IF(Rates[[#This Row],[CCY]]="","",VLOOKUP(Rates[[#This Row],[CCY]],CCYs!A:B,2,FALSE))</f>
        <v/>
      </c>
      <c r="C181" s="129" t="str">
        <f>IF(Rates[[#This Row],[CCY]]="","",VLOOKUP(Rates[[#This Row],[CCY]],'Rates Import'!A:B,2,FALSE))</f>
        <v/>
      </c>
      <c r="D181" s="130">
        <f>+'Rates Import'!B184</f>
        <v>0</v>
      </c>
      <c r="E181" s="131" t="str">
        <f>IF(Rates[[#This Row],[CCY]]="","",+'Rates Import'!C185)</f>
        <v/>
      </c>
      <c r="F181" s="132" t="str">
        <f>IF(Rates[[#This Row],[CCY]]="","",+'Rates Import'!F185)</f>
        <v/>
      </c>
      <c r="I181" s="10" t="str">
        <f>IF(Rates[[#This Row],[CCY]]="","",+Rates[[#This Row],[CCY]])</f>
        <v/>
      </c>
    </row>
    <row r="182" spans="1:9">
      <c r="A182" s="127" t="str">
        <f>IF('Rates Import'!A190="","",'Rates Import'!A190)</f>
        <v/>
      </c>
      <c r="B182" s="128" t="str">
        <f>IF(Rates[[#This Row],[CCY]]="","",VLOOKUP(Rates[[#This Row],[CCY]],CCYs!A:B,2,FALSE))</f>
        <v/>
      </c>
      <c r="C182" s="129" t="str">
        <f>IF(Rates[[#This Row],[CCY]]="","",VLOOKUP(Rates[[#This Row],[CCY]],'Rates Import'!A:B,2,FALSE))</f>
        <v/>
      </c>
      <c r="D182" s="130">
        <f>+'Rates Import'!B185</f>
        <v>0</v>
      </c>
      <c r="E182" s="131" t="str">
        <f>IF(Rates[[#This Row],[CCY]]="","",+'Rates Import'!C186)</f>
        <v/>
      </c>
      <c r="F182" s="132" t="str">
        <f>IF(Rates[[#This Row],[CCY]]="","",+'Rates Import'!F186)</f>
        <v/>
      </c>
      <c r="I182" s="10" t="str">
        <f>IF(Rates[[#This Row],[CCY]]="","",+Rates[[#This Row],[CCY]])</f>
        <v/>
      </c>
    </row>
    <row r="183" spans="1:9">
      <c r="A183" s="127" t="str">
        <f>IF('Rates Import'!A191="","",'Rates Import'!A191)</f>
        <v/>
      </c>
      <c r="B183" s="128" t="str">
        <f>IF(Rates[[#This Row],[CCY]]="","",VLOOKUP(Rates[[#This Row],[CCY]],CCYs!A:B,2,FALSE))</f>
        <v/>
      </c>
      <c r="C183" s="129" t="str">
        <f>IF(Rates[[#This Row],[CCY]]="","",VLOOKUP(Rates[[#This Row],[CCY]],'Rates Import'!A:B,2,FALSE))</f>
        <v/>
      </c>
      <c r="D183" s="130">
        <f>+'Rates Import'!B186</f>
        <v>0</v>
      </c>
      <c r="E183" s="131" t="str">
        <f>IF(Rates[[#This Row],[CCY]]="","",+'Rates Import'!C187)</f>
        <v/>
      </c>
      <c r="F183" s="132" t="str">
        <f>IF(Rates[[#This Row],[CCY]]="","",+'Rates Import'!F187)</f>
        <v/>
      </c>
      <c r="I183" s="10" t="str">
        <f>IF(Rates[[#This Row],[CCY]]="","",+Rates[[#This Row],[CCY]])</f>
        <v/>
      </c>
    </row>
    <row r="184" spans="1:9">
      <c r="A184" s="127" t="str">
        <f>IF('Rates Import'!A192="","",'Rates Import'!A192)</f>
        <v/>
      </c>
      <c r="B184" s="128" t="str">
        <f>IF(Rates[[#This Row],[CCY]]="","",VLOOKUP(Rates[[#This Row],[CCY]],CCYs!A:B,2,FALSE))</f>
        <v/>
      </c>
      <c r="C184" s="129" t="str">
        <f>IF(Rates[[#This Row],[CCY]]="","",VLOOKUP(Rates[[#This Row],[CCY]],'Rates Import'!A:B,2,FALSE))</f>
        <v/>
      </c>
      <c r="D184" s="130">
        <f>+'Rates Import'!B187</f>
        <v>0</v>
      </c>
      <c r="E184" s="131" t="str">
        <f>IF(Rates[[#This Row],[CCY]]="","",+'Rates Import'!C188)</f>
        <v/>
      </c>
      <c r="F184" s="132" t="str">
        <f>IF(Rates[[#This Row],[CCY]]="","",+'Rates Import'!F188)</f>
        <v/>
      </c>
      <c r="I184" s="10" t="str">
        <f>IF(Rates[[#This Row],[CCY]]="","",+Rates[[#This Row],[CCY]])</f>
        <v/>
      </c>
    </row>
    <row r="185" spans="1:9">
      <c r="A185" s="127" t="str">
        <f>IF('Rates Import'!A193="","",'Rates Import'!A193)</f>
        <v/>
      </c>
      <c r="B185" s="128" t="str">
        <f>IF(Rates[[#This Row],[CCY]]="","",VLOOKUP(Rates[[#This Row],[CCY]],CCYs!A:B,2,FALSE))</f>
        <v/>
      </c>
      <c r="C185" s="129" t="str">
        <f>IF(Rates[[#This Row],[CCY]]="","",VLOOKUP(Rates[[#This Row],[CCY]],'Rates Import'!A:B,2,FALSE))</f>
        <v/>
      </c>
      <c r="D185" s="130">
        <f>+'Rates Import'!B188</f>
        <v>0</v>
      </c>
      <c r="E185" s="131" t="str">
        <f>IF(Rates[[#This Row],[CCY]]="","",+'Rates Import'!C189)</f>
        <v/>
      </c>
      <c r="F185" s="132" t="str">
        <f>IF(Rates[[#This Row],[CCY]]="","",+'Rates Import'!F189)</f>
        <v/>
      </c>
      <c r="I185" s="10" t="str">
        <f>IF(Rates[[#This Row],[CCY]]="","",+Rates[[#This Row],[CCY]])</f>
        <v/>
      </c>
    </row>
    <row r="186" spans="1:9">
      <c r="A186" s="127" t="str">
        <f>IF('Rates Import'!A194="","",'Rates Import'!A194)</f>
        <v/>
      </c>
      <c r="B186" s="128" t="str">
        <f>IF(Rates[[#This Row],[CCY]]="","",VLOOKUP(Rates[[#This Row],[CCY]],CCYs!A:B,2,FALSE))</f>
        <v/>
      </c>
      <c r="C186" s="129" t="str">
        <f>IF(Rates[[#This Row],[CCY]]="","",VLOOKUP(Rates[[#This Row],[CCY]],'Rates Import'!A:B,2,FALSE))</f>
        <v/>
      </c>
      <c r="D186" s="130">
        <f>+'Rates Import'!B189</f>
        <v>0</v>
      </c>
      <c r="E186" s="131" t="str">
        <f>IF(Rates[[#This Row],[CCY]]="","",+'Rates Import'!C190)</f>
        <v/>
      </c>
      <c r="F186" s="132" t="str">
        <f>IF(Rates[[#This Row],[CCY]]="","",+'Rates Import'!F190)</f>
        <v/>
      </c>
      <c r="I186" s="10" t="str">
        <f>IF(Rates[[#This Row],[CCY]]="","",+Rates[[#This Row],[CCY]])</f>
        <v/>
      </c>
    </row>
    <row r="187" spans="1:9">
      <c r="A187" s="127" t="str">
        <f>IF('Rates Import'!A195="","",'Rates Import'!A195)</f>
        <v/>
      </c>
      <c r="B187" s="128" t="str">
        <f>IF(Rates[[#This Row],[CCY]]="","",VLOOKUP(Rates[[#This Row],[CCY]],CCYs!A:B,2,FALSE))</f>
        <v/>
      </c>
      <c r="C187" s="129" t="str">
        <f>IF(Rates[[#This Row],[CCY]]="","",VLOOKUP(Rates[[#This Row],[CCY]],'Rates Import'!A:B,2,FALSE))</f>
        <v/>
      </c>
      <c r="D187" s="130">
        <f>+'Rates Import'!B190</f>
        <v>0</v>
      </c>
      <c r="E187" s="131" t="str">
        <f>IF(Rates[[#This Row],[CCY]]="","",+'Rates Import'!C191)</f>
        <v/>
      </c>
      <c r="F187" s="132" t="str">
        <f>IF(Rates[[#This Row],[CCY]]="","",+'Rates Import'!F191)</f>
        <v/>
      </c>
      <c r="I187" s="10" t="str">
        <f>IF(Rates[[#This Row],[CCY]]="","",+Rates[[#This Row],[CCY]])</f>
        <v/>
      </c>
    </row>
    <row r="188" spans="1:9">
      <c r="A188" s="127" t="str">
        <f>IF('Rates Import'!A196="","",'Rates Import'!A196)</f>
        <v/>
      </c>
      <c r="B188" s="128" t="str">
        <f>IF(Rates[[#This Row],[CCY]]="","",VLOOKUP(Rates[[#This Row],[CCY]],CCYs!A:B,2,FALSE))</f>
        <v/>
      </c>
      <c r="C188" s="129" t="str">
        <f>IF(Rates[[#This Row],[CCY]]="","",VLOOKUP(Rates[[#This Row],[CCY]],'Rates Import'!A:B,2,FALSE))</f>
        <v/>
      </c>
      <c r="D188" s="130">
        <f>+'Rates Import'!B191</f>
        <v>0</v>
      </c>
      <c r="E188" s="131" t="str">
        <f>IF(Rates[[#This Row],[CCY]]="","",+'Rates Import'!C192)</f>
        <v/>
      </c>
      <c r="F188" s="132" t="str">
        <f>IF(Rates[[#This Row],[CCY]]="","",+'Rates Import'!F192)</f>
        <v/>
      </c>
      <c r="I188" s="10" t="str">
        <f>IF(Rates[[#This Row],[CCY]]="","",+Rates[[#This Row],[CCY]])</f>
        <v/>
      </c>
    </row>
    <row r="189" spans="1:9">
      <c r="A189" s="127" t="str">
        <f>IF('Rates Import'!A197="","",'Rates Import'!A197)</f>
        <v/>
      </c>
      <c r="B189" s="128" t="str">
        <f>IF(Rates[[#This Row],[CCY]]="","",VLOOKUP(Rates[[#This Row],[CCY]],CCYs!A:B,2,FALSE))</f>
        <v/>
      </c>
      <c r="C189" s="129" t="str">
        <f>IF(Rates[[#This Row],[CCY]]="","",VLOOKUP(Rates[[#This Row],[CCY]],'Rates Import'!A:B,2,FALSE))</f>
        <v/>
      </c>
      <c r="D189" s="130">
        <f>+'Rates Import'!B192</f>
        <v>0</v>
      </c>
      <c r="E189" s="131" t="str">
        <f>IF(Rates[[#This Row],[CCY]]="","",+'Rates Import'!C193)</f>
        <v/>
      </c>
      <c r="F189" s="132" t="str">
        <f>IF(Rates[[#This Row],[CCY]]="","",+'Rates Import'!F193)</f>
        <v/>
      </c>
      <c r="I189" s="10" t="str">
        <f>IF(Rates[[#This Row],[CCY]]="","",+Rates[[#This Row],[CCY]])</f>
        <v/>
      </c>
    </row>
    <row r="190" spans="1:9">
      <c r="A190" s="127" t="str">
        <f>IF('Rates Import'!A198="","",'Rates Import'!A198)</f>
        <v/>
      </c>
      <c r="B190" s="128" t="str">
        <f>IF(Rates[[#This Row],[CCY]]="","",VLOOKUP(Rates[[#This Row],[CCY]],CCYs!A:B,2,FALSE))</f>
        <v/>
      </c>
      <c r="C190" s="129" t="str">
        <f>IF(Rates[[#This Row],[CCY]]="","",VLOOKUP(Rates[[#This Row],[CCY]],'Rates Import'!A:B,2,FALSE))</f>
        <v/>
      </c>
      <c r="D190" s="130">
        <f>+'Rates Import'!B193</f>
        <v>0</v>
      </c>
      <c r="E190" s="131" t="str">
        <f>IF(Rates[[#This Row],[CCY]]="","",+'Rates Import'!C194)</f>
        <v/>
      </c>
      <c r="F190" s="132" t="str">
        <f>IF(Rates[[#This Row],[CCY]]="","",+'Rates Import'!F194)</f>
        <v/>
      </c>
      <c r="I190" s="10" t="str">
        <f>IF(Rates[[#This Row],[CCY]]="","",+Rates[[#This Row],[CCY]])</f>
        <v/>
      </c>
    </row>
    <row r="191" spans="1:9">
      <c r="A191" s="127" t="str">
        <f>IF('Rates Import'!A199="","",'Rates Import'!A199)</f>
        <v/>
      </c>
      <c r="B191" s="128" t="str">
        <f>IF(Rates[[#This Row],[CCY]]="","",VLOOKUP(Rates[[#This Row],[CCY]],CCYs!A:B,2,FALSE))</f>
        <v/>
      </c>
      <c r="C191" s="129" t="str">
        <f>IF(Rates[[#This Row],[CCY]]="","",VLOOKUP(Rates[[#This Row],[CCY]],'Rates Import'!A:B,2,FALSE))</f>
        <v/>
      </c>
      <c r="D191" s="130">
        <f>+'Rates Import'!B194</f>
        <v>0</v>
      </c>
      <c r="E191" s="131" t="str">
        <f>IF(Rates[[#This Row],[CCY]]="","",+'Rates Import'!C195)</f>
        <v/>
      </c>
      <c r="F191" s="132" t="str">
        <f>IF(Rates[[#This Row],[CCY]]="","",+'Rates Import'!F195)</f>
        <v/>
      </c>
      <c r="I191" s="10" t="str">
        <f>IF(Rates[[#This Row],[CCY]]="","",+Rates[[#This Row],[CCY]])</f>
        <v/>
      </c>
    </row>
    <row r="192" spans="1:9">
      <c r="A192" s="127" t="str">
        <f>IF('Rates Import'!A200="","",'Rates Import'!A200)</f>
        <v/>
      </c>
      <c r="B192" s="128" t="str">
        <f>IF(Rates[[#This Row],[CCY]]="","",VLOOKUP(Rates[[#This Row],[CCY]],CCYs!A:B,2,FALSE))</f>
        <v/>
      </c>
      <c r="C192" s="129" t="str">
        <f>IF(Rates[[#This Row],[CCY]]="","",VLOOKUP(Rates[[#This Row],[CCY]],'Rates Import'!A:B,2,FALSE))</f>
        <v/>
      </c>
      <c r="D192" s="130">
        <f>+'Rates Import'!B195</f>
        <v>0</v>
      </c>
      <c r="E192" s="131" t="str">
        <f>IF(Rates[[#This Row],[CCY]]="","",+'Rates Import'!C196)</f>
        <v/>
      </c>
      <c r="F192" s="132" t="str">
        <f>IF(Rates[[#This Row],[CCY]]="","",+'Rates Import'!F196)</f>
        <v/>
      </c>
      <c r="I192" s="10" t="str">
        <f>IF(Rates[[#This Row],[CCY]]="","",+Rates[[#This Row],[CCY]])</f>
        <v/>
      </c>
    </row>
    <row r="193" spans="1:9">
      <c r="A193" s="127" t="str">
        <f>IF('Rates Import'!A201="","",'Rates Import'!A201)</f>
        <v/>
      </c>
      <c r="B193" s="128" t="str">
        <f>IF(Rates[[#This Row],[CCY]]="","",VLOOKUP(Rates[[#This Row],[CCY]],CCYs!A:B,2,FALSE))</f>
        <v/>
      </c>
      <c r="C193" s="129" t="str">
        <f>IF(Rates[[#This Row],[CCY]]="","",VLOOKUP(Rates[[#This Row],[CCY]],'Rates Import'!A:B,2,FALSE))</f>
        <v/>
      </c>
      <c r="D193" s="130">
        <f>+'Rates Import'!B196</f>
        <v>0</v>
      </c>
      <c r="E193" s="131" t="str">
        <f>IF(Rates[[#This Row],[CCY]]="","",+'Rates Import'!C197)</f>
        <v/>
      </c>
      <c r="F193" s="132" t="str">
        <f>IF(Rates[[#This Row],[CCY]]="","",+'Rates Import'!F197)</f>
        <v/>
      </c>
      <c r="I193" s="10" t="str">
        <f>IF(Rates[[#This Row],[CCY]]="","",+Rates[[#This Row],[CCY]])</f>
        <v/>
      </c>
    </row>
    <row r="194" spans="1:9">
      <c r="A194" s="127" t="str">
        <f>IF('Rates Import'!A202="","",'Rates Import'!A202)</f>
        <v/>
      </c>
      <c r="B194" s="128" t="str">
        <f>IF(Rates[[#This Row],[CCY]]="","",VLOOKUP(Rates[[#This Row],[CCY]],CCYs!A:B,2,FALSE))</f>
        <v/>
      </c>
      <c r="C194" s="129" t="str">
        <f>IF(Rates[[#This Row],[CCY]]="","",VLOOKUP(Rates[[#This Row],[CCY]],'Rates Import'!A:B,2,FALSE))</f>
        <v/>
      </c>
      <c r="D194" s="130">
        <f>+'Rates Import'!B197</f>
        <v>0</v>
      </c>
      <c r="E194" s="131" t="str">
        <f>IF(Rates[[#This Row],[CCY]]="","",+'Rates Import'!C198)</f>
        <v/>
      </c>
      <c r="F194" s="132" t="str">
        <f>IF(Rates[[#This Row],[CCY]]="","",+'Rates Import'!F198)</f>
        <v/>
      </c>
      <c r="I194" s="10" t="str">
        <f>IF(Rates[[#This Row],[CCY]]="","",+Rates[[#This Row],[CCY]])</f>
        <v/>
      </c>
    </row>
    <row r="195" spans="1:9">
      <c r="A195" s="127" t="str">
        <f>IF('Rates Import'!A203="","",'Rates Import'!A203)</f>
        <v/>
      </c>
      <c r="B195" s="128" t="str">
        <f>IF(Rates[[#This Row],[CCY]]="","",VLOOKUP(Rates[[#This Row],[CCY]],CCYs!A:B,2,FALSE))</f>
        <v/>
      </c>
      <c r="C195" s="129" t="str">
        <f>IF(Rates[[#This Row],[CCY]]="","",VLOOKUP(Rates[[#This Row],[CCY]],'Rates Import'!A:B,2,FALSE))</f>
        <v/>
      </c>
      <c r="D195" s="130">
        <f>+'Rates Import'!B198</f>
        <v>0</v>
      </c>
      <c r="E195" s="131" t="str">
        <f>IF(Rates[[#This Row],[CCY]]="","",+'Rates Import'!C199)</f>
        <v/>
      </c>
      <c r="F195" s="132" t="str">
        <f>IF(Rates[[#This Row],[CCY]]="","",+'Rates Import'!F199)</f>
        <v/>
      </c>
      <c r="I195" s="10" t="str">
        <f>IF(Rates[[#This Row],[CCY]]="","",+Rates[[#This Row],[CCY]])</f>
        <v/>
      </c>
    </row>
    <row r="196" spans="1:9">
      <c r="A196" s="127" t="str">
        <f>IF('Rates Import'!A204="","",'Rates Import'!A204)</f>
        <v/>
      </c>
      <c r="B196" s="128" t="str">
        <f>IF(Rates[[#This Row],[CCY]]="","",VLOOKUP(Rates[[#This Row],[CCY]],CCYs!A:B,2,FALSE))</f>
        <v/>
      </c>
      <c r="C196" s="129" t="str">
        <f>IF(Rates[[#This Row],[CCY]]="","",VLOOKUP(Rates[[#This Row],[CCY]],'Rates Import'!A:B,2,FALSE))</f>
        <v/>
      </c>
      <c r="D196" s="130">
        <f>+'Rates Import'!B199</f>
        <v>0</v>
      </c>
      <c r="E196" s="131" t="str">
        <f>IF(Rates[[#This Row],[CCY]]="","",+'Rates Import'!C200)</f>
        <v/>
      </c>
      <c r="F196" s="132" t="str">
        <f>IF(Rates[[#This Row],[CCY]]="","",+'Rates Import'!F200)</f>
        <v/>
      </c>
      <c r="I196" s="10" t="str">
        <f>IF(Rates[[#This Row],[CCY]]="","",+Rates[[#This Row],[CCY]])</f>
        <v/>
      </c>
    </row>
    <row r="197" spans="1:9">
      <c r="A197" s="127" t="str">
        <f>IF('Rates Import'!A205="","",'Rates Import'!A205)</f>
        <v/>
      </c>
      <c r="B197" s="128" t="str">
        <f>IF(Rates[[#This Row],[CCY]]="","",VLOOKUP(Rates[[#This Row],[CCY]],CCYs!A:B,2,FALSE))</f>
        <v/>
      </c>
      <c r="C197" s="129" t="str">
        <f>IF(Rates[[#This Row],[CCY]]="","",VLOOKUP(Rates[[#This Row],[CCY]],'Rates Import'!A:B,2,FALSE))</f>
        <v/>
      </c>
      <c r="D197" s="130">
        <f>+'Rates Import'!B200</f>
        <v>0</v>
      </c>
      <c r="E197" s="131" t="str">
        <f>IF(Rates[[#This Row],[CCY]]="","",+'Rates Import'!C201)</f>
        <v/>
      </c>
      <c r="F197" s="132" t="str">
        <f>IF(Rates[[#This Row],[CCY]]="","",+'Rates Import'!F201)</f>
        <v/>
      </c>
      <c r="I197" s="10" t="str">
        <f>IF(Rates[[#This Row],[CCY]]="","",+Rates[[#This Row],[CCY]])</f>
        <v/>
      </c>
    </row>
    <row r="198" spans="1:9">
      <c r="A198" s="127" t="str">
        <f>IF('Rates Import'!A206="","",'Rates Import'!A206)</f>
        <v/>
      </c>
      <c r="B198" s="128" t="str">
        <f>IF(Rates[[#This Row],[CCY]]="","",VLOOKUP(Rates[[#This Row],[CCY]],CCYs!A:B,2,FALSE))</f>
        <v/>
      </c>
      <c r="C198" s="129" t="str">
        <f>IF(Rates[[#This Row],[CCY]]="","",VLOOKUP(Rates[[#This Row],[CCY]],'Rates Import'!A:B,2,FALSE))</f>
        <v/>
      </c>
      <c r="D198" s="130">
        <f>+'Rates Import'!B201</f>
        <v>0</v>
      </c>
      <c r="E198" s="131" t="str">
        <f>IF(Rates[[#This Row],[CCY]]="","",+'Rates Import'!C202)</f>
        <v/>
      </c>
      <c r="F198" s="132" t="str">
        <f>IF(Rates[[#This Row],[CCY]]="","",+'Rates Import'!F202)</f>
        <v/>
      </c>
      <c r="I198" s="10" t="str">
        <f>IF(Rates[[#This Row],[CCY]]="","",+Rates[[#This Row],[CCY]])</f>
        <v/>
      </c>
    </row>
    <row r="199" spans="1:9">
      <c r="A199" s="127" t="str">
        <f>IF('Rates Import'!A207="","",'Rates Import'!A207)</f>
        <v/>
      </c>
      <c r="B199" s="128" t="str">
        <f>IF(Rates[[#This Row],[CCY]]="","",VLOOKUP(Rates[[#This Row],[CCY]],CCYs!A:B,2,FALSE))</f>
        <v/>
      </c>
      <c r="C199" s="129" t="str">
        <f>IF(Rates[[#This Row],[CCY]]="","",VLOOKUP(Rates[[#This Row],[CCY]],'Rates Import'!A:B,2,FALSE))</f>
        <v/>
      </c>
      <c r="D199" s="130">
        <f>+'Rates Import'!B202</f>
        <v>0</v>
      </c>
      <c r="E199" s="131" t="str">
        <f>IF(Rates[[#This Row],[CCY]]="","",+'Rates Import'!C203)</f>
        <v/>
      </c>
      <c r="F199" s="132" t="str">
        <f>IF(Rates[[#This Row],[CCY]]="","",+'Rates Import'!F203)</f>
        <v/>
      </c>
      <c r="I199" s="10" t="str">
        <f>IF(Rates[[#This Row],[CCY]]="","",+Rates[[#This Row],[CCY]])</f>
        <v/>
      </c>
    </row>
    <row r="200" spans="1:9">
      <c r="I200" s="10" t="e">
        <f>IF(Rates[[#This Row],[CCY]]="","",+Rates[[#This Row],[CCY]])</f>
        <v>#VALUE!</v>
      </c>
    </row>
  </sheetData>
  <sheetProtection selectLockedCells="1" selectUnlockedCells="1"/>
  <sortState ref="A2:D118">
    <sortCondition ref="A2:A118"/>
  </sortState>
  <pageMargins left="0.7" right="0.7" top="0.78740157499999996" bottom="0.78740157499999996"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F178"/>
  <sheetViews>
    <sheetView workbookViewId="0">
      <selection activeCell="A179" sqref="A179:XFD180"/>
    </sheetView>
  </sheetViews>
  <sheetFormatPr baseColWidth="10" defaultRowHeight="15"/>
  <cols>
    <col min="1" max="1" width="11.140625" style="121" customWidth="1"/>
    <col min="2" max="2" width="21" style="121" bestFit="1" customWidth="1"/>
    <col min="3" max="16384" width="11.42578125" style="121"/>
  </cols>
  <sheetData>
    <row r="1" spans="1:6">
      <c r="A1" s="121" t="s">
        <v>188</v>
      </c>
    </row>
    <row r="3" spans="1:6">
      <c r="A3" s="121" t="s">
        <v>189</v>
      </c>
    </row>
    <row r="5" spans="1:6">
      <c r="A5" s="121" t="s">
        <v>190</v>
      </c>
    </row>
    <row r="6" spans="1:6">
      <c r="C6" s="126" t="s">
        <v>2</v>
      </c>
      <c r="D6" s="126" t="s">
        <v>1</v>
      </c>
      <c r="E6" s="126" t="s">
        <v>0</v>
      </c>
      <c r="F6" s="126" t="s">
        <v>3</v>
      </c>
    </row>
    <row r="7" spans="1:6">
      <c r="A7" s="121" t="s">
        <v>191</v>
      </c>
      <c r="B7" s="121" t="s">
        <v>398</v>
      </c>
      <c r="C7" s="122" t="str">
        <f t="shared" ref="C7" si="0">LEFT(B7,10)</f>
        <v>28.02.2018</v>
      </c>
      <c r="D7" s="123" t="str">
        <f>IF($B7="","",MID($B7,12,2))</f>
        <v>20</v>
      </c>
      <c r="E7" s="123" t="str">
        <f>IF($B7="","",MID($B7,15,2))</f>
        <v>00</v>
      </c>
      <c r="F7" s="124">
        <f>IF($B7="","",TIMEVALUE(CONCATENATE(D7,":",E7)))</f>
        <v>0.83333333333333337</v>
      </c>
    </row>
    <row r="8" spans="1:6">
      <c r="A8" s="121" t="s">
        <v>192</v>
      </c>
      <c r="B8" s="121" t="s">
        <v>124</v>
      </c>
      <c r="C8" s="122" t="str">
        <f>+C7</f>
        <v>28.02.2018</v>
      </c>
      <c r="D8" s="123" t="str">
        <f>+D7</f>
        <v>20</v>
      </c>
      <c r="E8" s="123" t="str">
        <f>+E7</f>
        <v>00</v>
      </c>
      <c r="F8" s="124">
        <f>+F7</f>
        <v>0.83333333333333337</v>
      </c>
    </row>
    <row r="9" spans="1:6">
      <c r="A9" s="121" t="s">
        <v>92</v>
      </c>
      <c r="B9" s="125">
        <v>4.482469</v>
      </c>
      <c r="C9" s="122" t="str">
        <f t="shared" ref="C9:C72" si="1">+C8</f>
        <v>28.02.2018</v>
      </c>
      <c r="D9" s="123" t="str">
        <f t="shared" ref="D9:D72" si="2">+D8</f>
        <v>20</v>
      </c>
      <c r="E9" s="123" t="str">
        <f t="shared" ref="E9:E72" si="3">+E8</f>
        <v>00</v>
      </c>
      <c r="F9" s="124">
        <f t="shared" ref="F9:F72" si="4">+F8</f>
        <v>0.83333333333333337</v>
      </c>
    </row>
    <row r="10" spans="1:6">
      <c r="A10" s="121" t="s">
        <v>193</v>
      </c>
      <c r="B10" s="125">
        <v>84.876367000000002</v>
      </c>
      <c r="C10" s="122" t="str">
        <f t="shared" si="1"/>
        <v>28.02.2018</v>
      </c>
      <c r="D10" s="123" t="str">
        <f t="shared" si="2"/>
        <v>20</v>
      </c>
      <c r="E10" s="123" t="str">
        <f t="shared" si="3"/>
        <v>00</v>
      </c>
      <c r="F10" s="124">
        <f t="shared" si="4"/>
        <v>0.83333333333333337</v>
      </c>
    </row>
    <row r="11" spans="1:6">
      <c r="A11" s="121" t="s">
        <v>194</v>
      </c>
      <c r="B11" s="125">
        <v>131.861952</v>
      </c>
      <c r="C11" s="122" t="str">
        <f t="shared" si="1"/>
        <v>28.02.2018</v>
      </c>
      <c r="D11" s="123" t="str">
        <f t="shared" si="2"/>
        <v>20</v>
      </c>
      <c r="E11" s="123" t="str">
        <f t="shared" si="3"/>
        <v>00</v>
      </c>
      <c r="F11" s="124">
        <f t="shared" si="4"/>
        <v>0.83333333333333337</v>
      </c>
    </row>
    <row r="12" spans="1:6">
      <c r="A12" s="121" t="s">
        <v>79</v>
      </c>
      <c r="B12" s="125">
        <v>586.76478899999995</v>
      </c>
      <c r="C12" s="122" t="str">
        <f t="shared" si="1"/>
        <v>28.02.2018</v>
      </c>
      <c r="D12" s="123" t="str">
        <f t="shared" si="2"/>
        <v>20</v>
      </c>
      <c r="E12" s="123" t="str">
        <f t="shared" si="3"/>
        <v>00</v>
      </c>
      <c r="F12" s="124">
        <f t="shared" si="4"/>
        <v>0.83333333333333337</v>
      </c>
    </row>
    <row r="13" spans="1:6">
      <c r="A13" s="121" t="s">
        <v>23</v>
      </c>
      <c r="B13" s="125">
        <v>2.178553</v>
      </c>
      <c r="C13" s="122" t="str">
        <f t="shared" si="1"/>
        <v>28.02.2018</v>
      </c>
      <c r="D13" s="123" t="str">
        <f t="shared" si="2"/>
        <v>20</v>
      </c>
      <c r="E13" s="123" t="str">
        <f t="shared" si="3"/>
        <v>00</v>
      </c>
      <c r="F13" s="124">
        <f t="shared" si="4"/>
        <v>0.83333333333333337</v>
      </c>
    </row>
    <row r="14" spans="1:6">
      <c r="A14" s="121" t="s">
        <v>195</v>
      </c>
      <c r="B14" s="125">
        <v>260.10852999999997</v>
      </c>
      <c r="C14" s="122" t="str">
        <f t="shared" si="1"/>
        <v>28.02.2018</v>
      </c>
      <c r="D14" s="123" t="str">
        <f t="shared" si="2"/>
        <v>20</v>
      </c>
      <c r="E14" s="123" t="str">
        <f t="shared" si="3"/>
        <v>00</v>
      </c>
      <c r="F14" s="124">
        <f t="shared" si="4"/>
        <v>0.83333333333333337</v>
      </c>
    </row>
    <row r="15" spans="1:6">
      <c r="A15" s="121" t="s">
        <v>24</v>
      </c>
      <c r="B15" s="125">
        <v>24.547923999999998</v>
      </c>
      <c r="C15" s="122" t="str">
        <f t="shared" si="1"/>
        <v>28.02.2018</v>
      </c>
      <c r="D15" s="123" t="str">
        <f t="shared" si="2"/>
        <v>20</v>
      </c>
      <c r="E15" s="123" t="str">
        <f t="shared" si="3"/>
        <v>00</v>
      </c>
      <c r="F15" s="124">
        <f t="shared" si="4"/>
        <v>0.83333333333333337</v>
      </c>
    </row>
    <row r="16" spans="1:6">
      <c r="A16" s="121" t="s">
        <v>52</v>
      </c>
      <c r="B16" s="125">
        <v>1.5687549999999999</v>
      </c>
      <c r="C16" s="122" t="str">
        <f t="shared" si="1"/>
        <v>28.02.2018</v>
      </c>
      <c r="D16" s="123" t="str">
        <f t="shared" si="2"/>
        <v>20</v>
      </c>
      <c r="E16" s="123" t="str">
        <f t="shared" si="3"/>
        <v>00</v>
      </c>
      <c r="F16" s="124">
        <f t="shared" si="4"/>
        <v>0.83333333333333337</v>
      </c>
    </row>
    <row r="17" spans="1:6">
      <c r="A17" s="121" t="s">
        <v>196</v>
      </c>
      <c r="B17" s="125">
        <v>2.1814269999999998</v>
      </c>
      <c r="C17" s="122" t="str">
        <f t="shared" si="1"/>
        <v>28.02.2018</v>
      </c>
      <c r="D17" s="123" t="str">
        <f t="shared" si="2"/>
        <v>20</v>
      </c>
      <c r="E17" s="123" t="str">
        <f t="shared" si="3"/>
        <v>00</v>
      </c>
      <c r="F17" s="124">
        <f t="shared" si="4"/>
        <v>0.83333333333333337</v>
      </c>
    </row>
    <row r="18" spans="1:6">
      <c r="A18" s="121" t="s">
        <v>197</v>
      </c>
      <c r="B18" s="125">
        <v>2.0603050000000001</v>
      </c>
      <c r="C18" s="122" t="str">
        <f t="shared" si="1"/>
        <v>28.02.2018</v>
      </c>
      <c r="D18" s="123" t="str">
        <f t="shared" si="2"/>
        <v>20</v>
      </c>
      <c r="E18" s="123" t="str">
        <f t="shared" si="3"/>
        <v>00</v>
      </c>
      <c r="F18" s="124">
        <f t="shared" si="4"/>
        <v>0.83333333333333337</v>
      </c>
    </row>
    <row r="19" spans="1:6">
      <c r="A19" s="121" t="s">
        <v>198</v>
      </c>
      <c r="B19" s="125">
        <v>1.955047</v>
      </c>
      <c r="C19" s="122" t="str">
        <f t="shared" si="1"/>
        <v>28.02.2018</v>
      </c>
      <c r="D19" s="123" t="str">
        <f t="shared" si="2"/>
        <v>20</v>
      </c>
      <c r="E19" s="123" t="str">
        <f t="shared" si="3"/>
        <v>00</v>
      </c>
      <c r="F19" s="124">
        <f t="shared" si="4"/>
        <v>0.83333333333333337</v>
      </c>
    </row>
    <row r="20" spans="1:6">
      <c r="A20" s="121" t="s">
        <v>26</v>
      </c>
      <c r="B20" s="125">
        <v>2.4407580000000002</v>
      </c>
      <c r="C20" s="122" t="str">
        <f t="shared" si="1"/>
        <v>28.02.2018</v>
      </c>
      <c r="D20" s="123" t="str">
        <f t="shared" si="2"/>
        <v>20</v>
      </c>
      <c r="E20" s="123" t="str">
        <f t="shared" si="3"/>
        <v>00</v>
      </c>
      <c r="F20" s="124">
        <f t="shared" si="4"/>
        <v>0.83333333333333337</v>
      </c>
    </row>
    <row r="21" spans="1:6">
      <c r="A21" s="121" t="s">
        <v>53</v>
      </c>
      <c r="B21" s="125">
        <v>101.871138</v>
      </c>
      <c r="C21" s="122" t="str">
        <f t="shared" si="1"/>
        <v>28.02.2018</v>
      </c>
      <c r="D21" s="123" t="str">
        <f t="shared" si="2"/>
        <v>20</v>
      </c>
      <c r="E21" s="123" t="str">
        <f t="shared" si="3"/>
        <v>00</v>
      </c>
      <c r="F21" s="124">
        <f t="shared" si="4"/>
        <v>0.83333333333333337</v>
      </c>
    </row>
    <row r="22" spans="1:6">
      <c r="A22" s="121" t="s">
        <v>5</v>
      </c>
      <c r="B22" s="125">
        <v>1.956429</v>
      </c>
      <c r="C22" s="122" t="str">
        <f t="shared" si="1"/>
        <v>28.02.2018</v>
      </c>
      <c r="D22" s="123" t="str">
        <f t="shared" si="2"/>
        <v>20</v>
      </c>
      <c r="E22" s="123" t="str">
        <f t="shared" si="3"/>
        <v>00</v>
      </c>
      <c r="F22" s="124">
        <f t="shared" si="4"/>
        <v>0.83333333333333337</v>
      </c>
    </row>
    <row r="23" spans="1:6">
      <c r="A23" s="121" t="s">
        <v>80</v>
      </c>
      <c r="B23" s="125">
        <v>0.46003500000000003</v>
      </c>
      <c r="C23" s="122" t="str">
        <f t="shared" si="1"/>
        <v>28.02.2018</v>
      </c>
      <c r="D23" s="123" t="str">
        <f t="shared" si="2"/>
        <v>20</v>
      </c>
      <c r="E23" s="123" t="str">
        <f t="shared" si="3"/>
        <v>00</v>
      </c>
      <c r="F23" s="124">
        <f t="shared" si="4"/>
        <v>0.83333333333333337</v>
      </c>
    </row>
    <row r="24" spans="1:6">
      <c r="A24" s="121" t="s">
        <v>97</v>
      </c>
      <c r="B24" s="125">
        <v>2166.172736</v>
      </c>
      <c r="C24" s="122" t="str">
        <f t="shared" si="1"/>
        <v>28.02.2018</v>
      </c>
      <c r="D24" s="123" t="str">
        <f t="shared" si="2"/>
        <v>20</v>
      </c>
      <c r="E24" s="123" t="str">
        <f t="shared" si="3"/>
        <v>00</v>
      </c>
      <c r="F24" s="124">
        <f t="shared" si="4"/>
        <v>0.83333333333333337</v>
      </c>
    </row>
    <row r="25" spans="1:6">
      <c r="A25" s="121" t="s">
        <v>28</v>
      </c>
      <c r="B25" s="125">
        <v>1.2203790000000001</v>
      </c>
      <c r="C25" s="122" t="str">
        <f t="shared" si="1"/>
        <v>28.02.2018</v>
      </c>
      <c r="D25" s="123" t="str">
        <f t="shared" si="2"/>
        <v>20</v>
      </c>
      <c r="E25" s="123" t="str">
        <f t="shared" si="3"/>
        <v>00</v>
      </c>
      <c r="F25" s="124">
        <f t="shared" si="4"/>
        <v>0.83333333333333337</v>
      </c>
    </row>
    <row r="26" spans="1:6">
      <c r="A26" s="121" t="s">
        <v>54</v>
      </c>
      <c r="B26" s="125">
        <v>1.6144559999999999</v>
      </c>
      <c r="C26" s="122" t="str">
        <f t="shared" si="1"/>
        <v>28.02.2018</v>
      </c>
      <c r="D26" s="123" t="str">
        <f t="shared" si="2"/>
        <v>20</v>
      </c>
      <c r="E26" s="123" t="str">
        <f t="shared" si="3"/>
        <v>00</v>
      </c>
      <c r="F26" s="124">
        <f t="shared" si="4"/>
        <v>0.83333333333333337</v>
      </c>
    </row>
    <row r="27" spans="1:6">
      <c r="A27" s="121" t="s">
        <v>29</v>
      </c>
      <c r="B27" s="125">
        <v>8.4328319999999994</v>
      </c>
      <c r="C27" s="122" t="str">
        <f t="shared" si="1"/>
        <v>28.02.2018</v>
      </c>
      <c r="D27" s="123" t="str">
        <f t="shared" si="2"/>
        <v>20</v>
      </c>
      <c r="E27" s="123" t="str">
        <f t="shared" si="3"/>
        <v>00</v>
      </c>
      <c r="F27" s="124">
        <f t="shared" si="4"/>
        <v>0.83333333333333337</v>
      </c>
    </row>
    <row r="28" spans="1:6">
      <c r="A28" s="121" t="s">
        <v>30</v>
      </c>
      <c r="B28" s="125">
        <v>3.9566979999999998</v>
      </c>
      <c r="C28" s="122" t="str">
        <f t="shared" si="1"/>
        <v>28.02.2018</v>
      </c>
      <c r="D28" s="123" t="str">
        <f t="shared" si="2"/>
        <v>20</v>
      </c>
      <c r="E28" s="123" t="str">
        <f t="shared" si="3"/>
        <v>00</v>
      </c>
      <c r="F28" s="124">
        <f t="shared" si="4"/>
        <v>0.83333333333333337</v>
      </c>
    </row>
    <row r="29" spans="1:6">
      <c r="A29" s="121" t="s">
        <v>25</v>
      </c>
      <c r="B29" s="125">
        <v>1.2203790000000001</v>
      </c>
      <c r="C29" s="122" t="str">
        <f t="shared" si="1"/>
        <v>28.02.2018</v>
      </c>
      <c r="D29" s="123" t="str">
        <f t="shared" si="2"/>
        <v>20</v>
      </c>
      <c r="E29" s="123" t="str">
        <f t="shared" si="3"/>
        <v>00</v>
      </c>
      <c r="F29" s="124">
        <f t="shared" si="4"/>
        <v>0.83333333333333337</v>
      </c>
    </row>
    <row r="30" spans="1:6">
      <c r="A30" s="121" t="s">
        <v>199</v>
      </c>
      <c r="B30" s="125">
        <v>1.1594293299999999E-4</v>
      </c>
      <c r="C30" s="122" t="str">
        <f t="shared" si="1"/>
        <v>28.02.2018</v>
      </c>
      <c r="D30" s="123" t="str">
        <f t="shared" si="2"/>
        <v>20</v>
      </c>
      <c r="E30" s="123" t="str">
        <f t="shared" si="3"/>
        <v>00</v>
      </c>
      <c r="F30" s="124">
        <f t="shared" si="4"/>
        <v>0.83333333333333337</v>
      </c>
    </row>
    <row r="31" spans="1:6">
      <c r="A31" s="121" t="s">
        <v>200</v>
      </c>
      <c r="B31" s="125">
        <v>79.542269000000005</v>
      </c>
      <c r="C31" s="122" t="str">
        <f t="shared" si="1"/>
        <v>28.02.2018</v>
      </c>
      <c r="D31" s="123" t="str">
        <f t="shared" si="2"/>
        <v>20</v>
      </c>
      <c r="E31" s="123" t="str">
        <f t="shared" si="3"/>
        <v>00</v>
      </c>
      <c r="F31" s="124">
        <f t="shared" si="4"/>
        <v>0.83333333333333337</v>
      </c>
    </row>
    <row r="32" spans="1:6">
      <c r="A32" s="121" t="s">
        <v>96</v>
      </c>
      <c r="B32" s="125">
        <v>11.662269999999999</v>
      </c>
      <c r="C32" s="122" t="str">
        <f t="shared" si="1"/>
        <v>28.02.2018</v>
      </c>
      <c r="D32" s="123" t="str">
        <f t="shared" si="2"/>
        <v>20</v>
      </c>
      <c r="E32" s="123" t="str">
        <f t="shared" si="3"/>
        <v>00</v>
      </c>
      <c r="F32" s="124">
        <f t="shared" si="4"/>
        <v>0.83333333333333337</v>
      </c>
    </row>
    <row r="33" spans="1:6">
      <c r="A33" s="121" t="s">
        <v>391</v>
      </c>
      <c r="B33" s="125">
        <v>2.3847230000000001</v>
      </c>
      <c r="C33" s="122" t="str">
        <f t="shared" si="1"/>
        <v>28.02.2018</v>
      </c>
      <c r="D33" s="123" t="str">
        <f t="shared" si="2"/>
        <v>20</v>
      </c>
      <c r="E33" s="123" t="str">
        <f t="shared" si="3"/>
        <v>00</v>
      </c>
      <c r="F33" s="124">
        <f t="shared" si="4"/>
        <v>0.83333333333333337</v>
      </c>
    </row>
    <row r="34" spans="1:6">
      <c r="A34" s="121" t="s">
        <v>27</v>
      </c>
      <c r="B34" s="125">
        <v>2.4531369999999999</v>
      </c>
      <c r="C34" s="122" t="str">
        <f t="shared" si="1"/>
        <v>28.02.2018</v>
      </c>
      <c r="D34" s="123" t="str">
        <f t="shared" si="2"/>
        <v>20</v>
      </c>
      <c r="E34" s="123" t="str">
        <f t="shared" si="3"/>
        <v>00</v>
      </c>
      <c r="F34" s="124">
        <f t="shared" si="4"/>
        <v>0.83333333333333337</v>
      </c>
    </row>
    <row r="35" spans="1:6">
      <c r="A35" s="121" t="s">
        <v>39</v>
      </c>
      <c r="B35" s="125">
        <v>1.5656030000000001</v>
      </c>
      <c r="C35" s="122" t="str">
        <f t="shared" si="1"/>
        <v>28.02.2018</v>
      </c>
      <c r="D35" s="123" t="str">
        <f t="shared" si="2"/>
        <v>20</v>
      </c>
      <c r="E35" s="123" t="str">
        <f t="shared" si="3"/>
        <v>00</v>
      </c>
      <c r="F35" s="124">
        <f t="shared" si="4"/>
        <v>0.83333333333333337</v>
      </c>
    </row>
    <row r="36" spans="1:6">
      <c r="A36" s="121" t="s">
        <v>201</v>
      </c>
      <c r="B36" s="125">
        <v>1970.9120949999999</v>
      </c>
      <c r="C36" s="122" t="str">
        <f t="shared" si="1"/>
        <v>28.02.2018</v>
      </c>
      <c r="D36" s="123" t="str">
        <f t="shared" si="2"/>
        <v>20</v>
      </c>
      <c r="E36" s="123" t="str">
        <f t="shared" si="3"/>
        <v>00</v>
      </c>
      <c r="F36" s="124">
        <f t="shared" si="4"/>
        <v>0.83333333333333337</v>
      </c>
    </row>
    <row r="37" spans="1:6">
      <c r="A37" s="121" t="s">
        <v>17</v>
      </c>
      <c r="B37" s="125">
        <v>1.151913</v>
      </c>
      <c r="C37" s="122" t="str">
        <f t="shared" si="1"/>
        <v>28.02.2018</v>
      </c>
      <c r="D37" s="123" t="str">
        <f t="shared" si="2"/>
        <v>20</v>
      </c>
      <c r="E37" s="123" t="str">
        <f t="shared" si="3"/>
        <v>00</v>
      </c>
      <c r="F37" s="124">
        <f t="shared" si="4"/>
        <v>0.83333333333333337</v>
      </c>
    </row>
    <row r="38" spans="1:6">
      <c r="A38" s="121" t="s">
        <v>202</v>
      </c>
      <c r="B38" s="125">
        <v>2.7335999999999999E-2</v>
      </c>
      <c r="C38" s="122" t="str">
        <f t="shared" si="1"/>
        <v>28.02.2018</v>
      </c>
      <c r="D38" s="123" t="str">
        <f t="shared" si="2"/>
        <v>20</v>
      </c>
      <c r="E38" s="123" t="str">
        <f t="shared" si="3"/>
        <v>00</v>
      </c>
      <c r="F38" s="124">
        <f t="shared" si="4"/>
        <v>0.83333333333333337</v>
      </c>
    </row>
    <row r="39" spans="1:6">
      <c r="A39" s="121" t="s">
        <v>31</v>
      </c>
      <c r="B39" s="125">
        <v>726.12550899999997</v>
      </c>
      <c r="C39" s="122" t="str">
        <f t="shared" si="1"/>
        <v>28.02.2018</v>
      </c>
      <c r="D39" s="123" t="str">
        <f t="shared" si="2"/>
        <v>20</v>
      </c>
      <c r="E39" s="123" t="str">
        <f t="shared" si="3"/>
        <v>00</v>
      </c>
      <c r="F39" s="124">
        <f t="shared" si="4"/>
        <v>0.83333333333333337</v>
      </c>
    </row>
    <row r="40" spans="1:6">
      <c r="A40" s="121" t="s">
        <v>392</v>
      </c>
      <c r="B40" s="125">
        <v>7.7222439999999999</v>
      </c>
      <c r="C40" s="122" t="str">
        <f t="shared" si="1"/>
        <v>28.02.2018</v>
      </c>
      <c r="D40" s="123" t="str">
        <f t="shared" si="2"/>
        <v>20</v>
      </c>
      <c r="E40" s="123" t="str">
        <f t="shared" si="3"/>
        <v>00</v>
      </c>
      <c r="F40" s="124">
        <f t="shared" si="4"/>
        <v>0.83333333333333337</v>
      </c>
    </row>
    <row r="41" spans="1:6">
      <c r="A41" s="121" t="s">
        <v>56</v>
      </c>
      <c r="B41" s="125">
        <v>7.7314670000000003</v>
      </c>
      <c r="C41" s="122" t="str">
        <f t="shared" si="1"/>
        <v>28.02.2018</v>
      </c>
      <c r="D41" s="123" t="str">
        <f t="shared" si="2"/>
        <v>20</v>
      </c>
      <c r="E41" s="123" t="str">
        <f t="shared" si="3"/>
        <v>00</v>
      </c>
      <c r="F41" s="124">
        <f t="shared" si="4"/>
        <v>0.83333333333333337</v>
      </c>
    </row>
    <row r="42" spans="1:6">
      <c r="A42" s="121" t="s">
        <v>40</v>
      </c>
      <c r="B42" s="125">
        <v>3497.6062320000001</v>
      </c>
      <c r="C42" s="122" t="str">
        <f t="shared" si="1"/>
        <v>28.02.2018</v>
      </c>
      <c r="D42" s="123" t="str">
        <f t="shared" si="2"/>
        <v>20</v>
      </c>
      <c r="E42" s="123" t="str">
        <f t="shared" si="3"/>
        <v>00</v>
      </c>
      <c r="F42" s="124">
        <f t="shared" si="4"/>
        <v>0.83333333333333337</v>
      </c>
    </row>
    <row r="43" spans="1:6">
      <c r="A43" s="121" t="s">
        <v>32</v>
      </c>
      <c r="B43" s="125">
        <v>695.65708900000004</v>
      </c>
      <c r="C43" s="122" t="str">
        <f t="shared" si="1"/>
        <v>28.02.2018</v>
      </c>
      <c r="D43" s="123" t="str">
        <f t="shared" si="2"/>
        <v>20</v>
      </c>
      <c r="E43" s="123" t="str">
        <f t="shared" si="3"/>
        <v>00</v>
      </c>
      <c r="F43" s="124">
        <f t="shared" si="4"/>
        <v>0.83333333333333337</v>
      </c>
    </row>
    <row r="44" spans="1:6">
      <c r="A44" s="121" t="s">
        <v>203</v>
      </c>
      <c r="B44" s="125">
        <v>1.2203790000000001</v>
      </c>
      <c r="C44" s="122" t="str">
        <f t="shared" si="1"/>
        <v>28.02.2018</v>
      </c>
      <c r="D44" s="123" t="str">
        <f t="shared" si="2"/>
        <v>20</v>
      </c>
      <c r="E44" s="123" t="str">
        <f t="shared" si="3"/>
        <v>00</v>
      </c>
      <c r="F44" s="124">
        <f t="shared" si="4"/>
        <v>0.83333333333333337</v>
      </c>
    </row>
    <row r="45" spans="1:6">
      <c r="A45" s="121" t="s">
        <v>41</v>
      </c>
      <c r="B45" s="125">
        <v>31.119665000000001</v>
      </c>
      <c r="C45" s="122" t="str">
        <f t="shared" si="1"/>
        <v>28.02.2018</v>
      </c>
      <c r="D45" s="123" t="str">
        <f t="shared" si="2"/>
        <v>20</v>
      </c>
      <c r="E45" s="123" t="str">
        <f t="shared" si="3"/>
        <v>00</v>
      </c>
      <c r="F45" s="124">
        <f t="shared" si="4"/>
        <v>0.83333333333333337</v>
      </c>
    </row>
    <row r="46" spans="1:6">
      <c r="A46" s="121" t="s">
        <v>103</v>
      </c>
      <c r="B46" s="125">
        <v>110.4443</v>
      </c>
      <c r="C46" s="122" t="str">
        <f t="shared" si="1"/>
        <v>28.02.2018</v>
      </c>
      <c r="D46" s="123" t="str">
        <f t="shared" si="2"/>
        <v>20</v>
      </c>
      <c r="E46" s="123" t="str">
        <f t="shared" si="3"/>
        <v>00</v>
      </c>
      <c r="F46" s="124">
        <f t="shared" si="4"/>
        <v>0.83333333333333337</v>
      </c>
    </row>
    <row r="47" spans="1:6">
      <c r="A47" s="121" t="s">
        <v>19</v>
      </c>
      <c r="B47" s="125">
        <v>25.408248</v>
      </c>
      <c r="C47" s="122" t="str">
        <f t="shared" si="1"/>
        <v>28.02.2018</v>
      </c>
      <c r="D47" s="123" t="str">
        <f t="shared" si="2"/>
        <v>20</v>
      </c>
      <c r="E47" s="123" t="str">
        <f t="shared" si="3"/>
        <v>00</v>
      </c>
      <c r="F47" s="124">
        <f t="shared" si="4"/>
        <v>0.83333333333333337</v>
      </c>
    </row>
    <row r="48" spans="1:6">
      <c r="A48" s="121" t="s">
        <v>100</v>
      </c>
      <c r="B48" s="125">
        <v>216.06810300000001</v>
      </c>
      <c r="C48" s="122" t="str">
        <f t="shared" si="1"/>
        <v>28.02.2018</v>
      </c>
      <c r="D48" s="123" t="str">
        <f t="shared" si="2"/>
        <v>20</v>
      </c>
      <c r="E48" s="123" t="str">
        <f t="shared" si="3"/>
        <v>00</v>
      </c>
      <c r="F48" s="124">
        <f t="shared" si="4"/>
        <v>0.83333333333333337</v>
      </c>
    </row>
    <row r="49" spans="1:6">
      <c r="A49" s="121" t="s">
        <v>6</v>
      </c>
      <c r="B49" s="125">
        <v>7.4462200000000003</v>
      </c>
      <c r="C49" s="122" t="str">
        <f t="shared" si="1"/>
        <v>28.02.2018</v>
      </c>
      <c r="D49" s="123" t="str">
        <f t="shared" si="2"/>
        <v>20</v>
      </c>
      <c r="E49" s="123" t="str">
        <f t="shared" si="3"/>
        <v>00</v>
      </c>
      <c r="F49" s="124">
        <f t="shared" si="4"/>
        <v>0.83333333333333337</v>
      </c>
    </row>
    <row r="50" spans="1:6">
      <c r="A50" s="121" t="s">
        <v>33</v>
      </c>
      <c r="B50" s="125">
        <v>59.920608999999999</v>
      </c>
      <c r="C50" s="122" t="str">
        <f t="shared" si="1"/>
        <v>28.02.2018</v>
      </c>
      <c r="D50" s="123" t="str">
        <f t="shared" si="2"/>
        <v>20</v>
      </c>
      <c r="E50" s="123" t="str">
        <f t="shared" si="3"/>
        <v>00</v>
      </c>
      <c r="F50" s="124">
        <f t="shared" si="4"/>
        <v>0.83333333333333337</v>
      </c>
    </row>
    <row r="51" spans="1:6">
      <c r="A51" s="121" t="s">
        <v>94</v>
      </c>
      <c r="B51" s="125">
        <v>139.56376399999999</v>
      </c>
      <c r="C51" s="122" t="str">
        <f t="shared" si="1"/>
        <v>28.02.2018</v>
      </c>
      <c r="D51" s="123" t="str">
        <f t="shared" si="2"/>
        <v>20</v>
      </c>
      <c r="E51" s="123" t="str">
        <f t="shared" si="3"/>
        <v>00</v>
      </c>
      <c r="F51" s="124">
        <f t="shared" si="4"/>
        <v>0.83333333333333337</v>
      </c>
    </row>
    <row r="52" spans="1:6">
      <c r="A52" s="121" t="s">
        <v>93</v>
      </c>
      <c r="B52" s="125">
        <v>21.552503000000002</v>
      </c>
      <c r="C52" s="122" t="str">
        <f t="shared" si="1"/>
        <v>28.02.2018</v>
      </c>
      <c r="D52" s="123" t="str">
        <f t="shared" si="2"/>
        <v>20</v>
      </c>
      <c r="E52" s="123" t="str">
        <f t="shared" si="3"/>
        <v>00</v>
      </c>
      <c r="F52" s="124">
        <f t="shared" si="4"/>
        <v>0.83333333333333337</v>
      </c>
    </row>
    <row r="53" spans="1:6">
      <c r="A53" s="121" t="s">
        <v>205</v>
      </c>
      <c r="B53" s="125">
        <v>18.301618000000001</v>
      </c>
      <c r="C53" s="122" t="str">
        <f t="shared" si="1"/>
        <v>28.02.2018</v>
      </c>
      <c r="D53" s="123" t="str">
        <f t="shared" si="2"/>
        <v>20</v>
      </c>
      <c r="E53" s="123" t="str">
        <f t="shared" si="3"/>
        <v>00</v>
      </c>
      <c r="F53" s="124">
        <f t="shared" si="4"/>
        <v>0.83333333333333337</v>
      </c>
    </row>
    <row r="54" spans="1:6">
      <c r="A54" s="121" t="s">
        <v>95</v>
      </c>
      <c r="B54" s="125">
        <v>33.651950999999997</v>
      </c>
      <c r="C54" s="122" t="str">
        <f t="shared" si="1"/>
        <v>28.02.2018</v>
      </c>
      <c r="D54" s="123" t="str">
        <f t="shared" si="2"/>
        <v>20</v>
      </c>
      <c r="E54" s="123" t="str">
        <f t="shared" si="3"/>
        <v>00</v>
      </c>
      <c r="F54" s="124">
        <f t="shared" si="4"/>
        <v>0.83333333333333337</v>
      </c>
    </row>
    <row r="55" spans="1:6">
      <c r="A55" s="121" t="s">
        <v>124</v>
      </c>
      <c r="B55" s="125">
        <v>1</v>
      </c>
      <c r="C55" s="122" t="str">
        <f t="shared" si="1"/>
        <v>28.02.2018</v>
      </c>
      <c r="D55" s="123" t="str">
        <f t="shared" si="2"/>
        <v>20</v>
      </c>
      <c r="E55" s="123" t="str">
        <f t="shared" si="3"/>
        <v>00</v>
      </c>
      <c r="F55" s="124">
        <f t="shared" si="4"/>
        <v>0.83333333333333337</v>
      </c>
    </row>
    <row r="56" spans="1:6">
      <c r="A56" s="121" t="s">
        <v>57</v>
      </c>
      <c r="B56" s="125">
        <v>2.467489</v>
      </c>
      <c r="C56" s="122" t="str">
        <f t="shared" si="1"/>
        <v>28.02.2018</v>
      </c>
      <c r="D56" s="123" t="str">
        <f t="shared" si="2"/>
        <v>20</v>
      </c>
      <c r="E56" s="123" t="str">
        <f t="shared" si="3"/>
        <v>00</v>
      </c>
      <c r="F56" s="124">
        <f t="shared" si="4"/>
        <v>0.83333333333333337</v>
      </c>
    </row>
    <row r="57" spans="1:6">
      <c r="A57" s="121" t="s">
        <v>206</v>
      </c>
      <c r="B57" s="125">
        <v>0.88617900000000005</v>
      </c>
      <c r="C57" s="122" t="str">
        <f t="shared" si="1"/>
        <v>28.02.2018</v>
      </c>
      <c r="D57" s="123" t="str">
        <f t="shared" si="2"/>
        <v>20</v>
      </c>
      <c r="E57" s="123" t="str">
        <f t="shared" si="3"/>
        <v>00</v>
      </c>
      <c r="F57" s="124">
        <f t="shared" si="4"/>
        <v>0.83333333333333337</v>
      </c>
    </row>
    <row r="58" spans="1:6">
      <c r="A58" s="121" t="s">
        <v>4</v>
      </c>
      <c r="B58" s="125">
        <v>0.88617900000000005</v>
      </c>
      <c r="C58" s="122" t="str">
        <f t="shared" si="1"/>
        <v>28.02.2018</v>
      </c>
      <c r="D58" s="123" t="str">
        <f t="shared" si="2"/>
        <v>20</v>
      </c>
      <c r="E58" s="123" t="str">
        <f t="shared" si="3"/>
        <v>00</v>
      </c>
      <c r="F58" s="124">
        <f t="shared" si="4"/>
        <v>0.83333333333333337</v>
      </c>
    </row>
    <row r="59" spans="1:6">
      <c r="A59" s="121" t="s">
        <v>207</v>
      </c>
      <c r="B59" s="125">
        <v>3.0139070000000001</v>
      </c>
      <c r="C59" s="122" t="str">
        <f t="shared" si="1"/>
        <v>28.02.2018</v>
      </c>
      <c r="D59" s="123" t="str">
        <f t="shared" si="2"/>
        <v>20</v>
      </c>
      <c r="E59" s="123" t="str">
        <f t="shared" si="3"/>
        <v>00</v>
      </c>
      <c r="F59" s="124">
        <f t="shared" si="4"/>
        <v>0.83333333333333337</v>
      </c>
    </row>
    <row r="60" spans="1:6">
      <c r="A60" s="121" t="s">
        <v>208</v>
      </c>
      <c r="B60" s="125">
        <v>0.88617900000000005</v>
      </c>
      <c r="C60" s="122" t="str">
        <f t="shared" si="1"/>
        <v>28.02.2018</v>
      </c>
      <c r="D60" s="123" t="str">
        <f t="shared" si="2"/>
        <v>20</v>
      </c>
      <c r="E60" s="123" t="str">
        <f t="shared" si="3"/>
        <v>00</v>
      </c>
      <c r="F60" s="124">
        <f t="shared" si="4"/>
        <v>0.83333333333333337</v>
      </c>
    </row>
    <row r="61" spans="1:6">
      <c r="A61" s="121" t="s">
        <v>102</v>
      </c>
      <c r="B61" s="125">
        <v>5.4489919999999996</v>
      </c>
      <c r="C61" s="122" t="str">
        <f t="shared" si="1"/>
        <v>28.02.2018</v>
      </c>
      <c r="D61" s="123" t="str">
        <f t="shared" si="2"/>
        <v>20</v>
      </c>
      <c r="E61" s="123" t="str">
        <f t="shared" si="3"/>
        <v>00</v>
      </c>
      <c r="F61" s="124">
        <f t="shared" si="4"/>
        <v>0.83333333333333337</v>
      </c>
    </row>
    <row r="62" spans="1:6">
      <c r="A62" s="121" t="s">
        <v>209</v>
      </c>
      <c r="B62" s="125">
        <v>0.88617900000000005</v>
      </c>
      <c r="C62" s="122" t="str">
        <f t="shared" si="1"/>
        <v>28.02.2018</v>
      </c>
      <c r="D62" s="123" t="str">
        <f t="shared" si="2"/>
        <v>20</v>
      </c>
      <c r="E62" s="123" t="str">
        <f t="shared" si="3"/>
        <v>00</v>
      </c>
      <c r="F62" s="124">
        <f t="shared" si="4"/>
        <v>0.83333333333333337</v>
      </c>
    </row>
    <row r="63" spans="1:6">
      <c r="A63" s="121" t="s">
        <v>101</v>
      </c>
      <c r="B63" s="125">
        <v>57.626297000000001</v>
      </c>
      <c r="C63" s="122" t="str">
        <f t="shared" si="1"/>
        <v>28.02.2018</v>
      </c>
      <c r="D63" s="123" t="str">
        <f t="shared" si="2"/>
        <v>20</v>
      </c>
      <c r="E63" s="123" t="str">
        <f t="shared" si="3"/>
        <v>00</v>
      </c>
      <c r="F63" s="124">
        <f t="shared" si="4"/>
        <v>0.83333333333333337</v>
      </c>
    </row>
    <row r="64" spans="1:6">
      <c r="A64" s="121" t="s">
        <v>210</v>
      </c>
      <c r="B64" s="125">
        <v>10983.411055</v>
      </c>
      <c r="C64" s="122" t="str">
        <f t="shared" si="1"/>
        <v>28.02.2018</v>
      </c>
      <c r="D64" s="123" t="str">
        <f t="shared" si="2"/>
        <v>20</v>
      </c>
      <c r="E64" s="123" t="str">
        <f t="shared" si="3"/>
        <v>00</v>
      </c>
      <c r="F64" s="124">
        <f t="shared" si="4"/>
        <v>0.83333333333333337</v>
      </c>
    </row>
    <row r="65" spans="1:6">
      <c r="A65" s="121" t="s">
        <v>34</v>
      </c>
      <c r="B65" s="125">
        <v>8.9916649999999994</v>
      </c>
      <c r="C65" s="122" t="str">
        <f t="shared" si="1"/>
        <v>28.02.2018</v>
      </c>
      <c r="D65" s="123" t="str">
        <f t="shared" si="2"/>
        <v>20</v>
      </c>
      <c r="E65" s="123" t="str">
        <f t="shared" si="3"/>
        <v>00</v>
      </c>
      <c r="F65" s="124">
        <f t="shared" si="4"/>
        <v>0.83333333333333337</v>
      </c>
    </row>
    <row r="66" spans="1:6">
      <c r="A66" s="121" t="s">
        <v>211</v>
      </c>
      <c r="B66" s="125">
        <v>252.524156</v>
      </c>
      <c r="C66" s="122" t="str">
        <f t="shared" si="1"/>
        <v>28.02.2018</v>
      </c>
      <c r="D66" s="123" t="str">
        <f t="shared" si="2"/>
        <v>20</v>
      </c>
      <c r="E66" s="123" t="str">
        <f t="shared" si="3"/>
        <v>00</v>
      </c>
      <c r="F66" s="124">
        <f t="shared" si="4"/>
        <v>0.83333333333333337</v>
      </c>
    </row>
    <row r="67" spans="1:6">
      <c r="A67" s="121" t="s">
        <v>58</v>
      </c>
      <c r="B67" s="125">
        <v>9.5505410000000008</v>
      </c>
      <c r="C67" s="122" t="str">
        <f t="shared" si="1"/>
        <v>28.02.2018</v>
      </c>
      <c r="D67" s="123" t="str">
        <f t="shared" si="2"/>
        <v>20</v>
      </c>
      <c r="E67" s="123" t="str">
        <f t="shared" si="3"/>
        <v>00</v>
      </c>
      <c r="F67" s="124">
        <f t="shared" si="4"/>
        <v>0.83333333333333337</v>
      </c>
    </row>
    <row r="68" spans="1:6">
      <c r="A68" s="121" t="s">
        <v>36</v>
      </c>
      <c r="B68" s="125">
        <v>28.837505</v>
      </c>
      <c r="C68" s="122" t="str">
        <f t="shared" si="1"/>
        <v>28.02.2018</v>
      </c>
      <c r="D68" s="123" t="str">
        <f t="shared" si="2"/>
        <v>20</v>
      </c>
      <c r="E68" s="123" t="str">
        <f t="shared" si="3"/>
        <v>00</v>
      </c>
      <c r="F68" s="124">
        <f t="shared" si="4"/>
        <v>0.83333333333333337</v>
      </c>
    </row>
    <row r="69" spans="1:6">
      <c r="A69" s="121" t="s">
        <v>8</v>
      </c>
      <c r="B69" s="125">
        <v>7.4511560000000001</v>
      </c>
      <c r="C69" s="122" t="str">
        <f t="shared" si="1"/>
        <v>28.02.2018</v>
      </c>
      <c r="D69" s="123" t="str">
        <f t="shared" si="2"/>
        <v>20</v>
      </c>
      <c r="E69" s="123" t="str">
        <f t="shared" si="3"/>
        <v>00</v>
      </c>
      <c r="F69" s="124">
        <f t="shared" si="4"/>
        <v>0.83333333333333337</v>
      </c>
    </row>
    <row r="70" spans="1:6">
      <c r="A70" s="121" t="s">
        <v>35</v>
      </c>
      <c r="B70" s="125">
        <v>78.384439999999998</v>
      </c>
      <c r="C70" s="122" t="str">
        <f t="shared" si="1"/>
        <v>28.02.2018</v>
      </c>
      <c r="D70" s="123" t="str">
        <f t="shared" si="2"/>
        <v>20</v>
      </c>
      <c r="E70" s="123" t="str">
        <f t="shared" si="3"/>
        <v>00</v>
      </c>
      <c r="F70" s="124">
        <f t="shared" si="4"/>
        <v>0.83333333333333337</v>
      </c>
    </row>
    <row r="71" spans="1:6">
      <c r="A71" s="121" t="s">
        <v>21</v>
      </c>
      <c r="B71" s="125">
        <v>314.07368700000001</v>
      </c>
      <c r="C71" s="122" t="str">
        <f t="shared" si="1"/>
        <v>28.02.2018</v>
      </c>
      <c r="D71" s="123" t="str">
        <f t="shared" si="2"/>
        <v>20</v>
      </c>
      <c r="E71" s="123" t="str">
        <f t="shared" si="3"/>
        <v>00</v>
      </c>
      <c r="F71" s="124">
        <f t="shared" si="4"/>
        <v>0.83333333333333337</v>
      </c>
    </row>
    <row r="72" spans="1:6">
      <c r="A72" s="121" t="s">
        <v>60</v>
      </c>
      <c r="B72" s="125">
        <v>16747.863206000002</v>
      </c>
      <c r="C72" s="122" t="str">
        <f t="shared" si="1"/>
        <v>28.02.2018</v>
      </c>
      <c r="D72" s="123" t="str">
        <f t="shared" si="2"/>
        <v>20</v>
      </c>
      <c r="E72" s="123" t="str">
        <f t="shared" si="3"/>
        <v>00</v>
      </c>
      <c r="F72" s="124">
        <f t="shared" si="4"/>
        <v>0.83333333333333337</v>
      </c>
    </row>
    <row r="73" spans="1:6">
      <c r="A73" s="121" t="s">
        <v>83</v>
      </c>
      <c r="B73" s="125">
        <v>4.2395079999999998</v>
      </c>
      <c r="C73" s="122" t="str">
        <f t="shared" ref="C73:C136" si="5">+C72</f>
        <v>28.02.2018</v>
      </c>
      <c r="D73" s="123" t="str">
        <f t="shared" ref="D73:D136" si="6">+D72</f>
        <v>20</v>
      </c>
      <c r="E73" s="123" t="str">
        <f t="shared" ref="E73:E136" si="7">+E72</f>
        <v>00</v>
      </c>
      <c r="F73" s="124">
        <f t="shared" ref="F73:F136" si="8">+F72</f>
        <v>0.83333333333333337</v>
      </c>
    </row>
    <row r="74" spans="1:6">
      <c r="A74" s="121" t="s">
        <v>212</v>
      </c>
      <c r="B74" s="125">
        <v>0.88617900000000005</v>
      </c>
      <c r="C74" s="122" t="str">
        <f t="shared" si="5"/>
        <v>28.02.2018</v>
      </c>
      <c r="D74" s="123" t="str">
        <f t="shared" si="6"/>
        <v>20</v>
      </c>
      <c r="E74" s="123" t="str">
        <f t="shared" si="7"/>
        <v>00</v>
      </c>
      <c r="F74" s="124">
        <f t="shared" si="8"/>
        <v>0.83333333333333337</v>
      </c>
    </row>
    <row r="75" spans="1:6">
      <c r="A75" s="121" t="s">
        <v>59</v>
      </c>
      <c r="B75" s="125">
        <v>79.574813000000006</v>
      </c>
      <c r="C75" s="122" t="str">
        <f t="shared" si="5"/>
        <v>28.02.2018</v>
      </c>
      <c r="D75" s="123" t="str">
        <f t="shared" si="6"/>
        <v>20</v>
      </c>
      <c r="E75" s="123" t="str">
        <f t="shared" si="7"/>
        <v>00</v>
      </c>
      <c r="F75" s="124">
        <f t="shared" si="8"/>
        <v>0.83333333333333337</v>
      </c>
    </row>
    <row r="76" spans="1:6">
      <c r="A76" s="121" t="s">
        <v>81</v>
      </c>
      <c r="B76" s="125">
        <v>1443.7083640000001</v>
      </c>
      <c r="C76" s="122" t="str">
        <f t="shared" si="5"/>
        <v>28.02.2018</v>
      </c>
      <c r="D76" s="123" t="str">
        <f t="shared" si="6"/>
        <v>20</v>
      </c>
      <c r="E76" s="123" t="str">
        <f t="shared" si="7"/>
        <v>00</v>
      </c>
      <c r="F76" s="124">
        <f t="shared" si="8"/>
        <v>0.83333333333333337</v>
      </c>
    </row>
    <row r="77" spans="1:6">
      <c r="A77" s="121" t="s">
        <v>82</v>
      </c>
      <c r="B77" s="125">
        <v>45504.252594999998</v>
      </c>
      <c r="C77" s="122" t="str">
        <f t="shared" si="5"/>
        <v>28.02.2018</v>
      </c>
      <c r="D77" s="123" t="str">
        <f t="shared" si="6"/>
        <v>20</v>
      </c>
      <c r="E77" s="123" t="str">
        <f t="shared" si="7"/>
        <v>00</v>
      </c>
      <c r="F77" s="124">
        <f t="shared" si="8"/>
        <v>0.83333333333333337</v>
      </c>
    </row>
    <row r="78" spans="1:6">
      <c r="A78" s="121" t="s">
        <v>7</v>
      </c>
      <c r="B78" s="125">
        <v>123.74693000000001</v>
      </c>
      <c r="C78" s="122" t="str">
        <f t="shared" si="5"/>
        <v>28.02.2018</v>
      </c>
      <c r="D78" s="123" t="str">
        <f t="shared" si="6"/>
        <v>20</v>
      </c>
      <c r="E78" s="123" t="str">
        <f t="shared" si="7"/>
        <v>00</v>
      </c>
      <c r="F78" s="124">
        <f t="shared" si="8"/>
        <v>0.83333333333333337</v>
      </c>
    </row>
    <row r="79" spans="1:6">
      <c r="A79" s="121" t="s">
        <v>213</v>
      </c>
      <c r="B79" s="125">
        <v>0.88617900000000005</v>
      </c>
      <c r="C79" s="122" t="str">
        <f t="shared" si="5"/>
        <v>28.02.2018</v>
      </c>
      <c r="D79" s="123" t="str">
        <f t="shared" si="6"/>
        <v>20</v>
      </c>
      <c r="E79" s="123" t="str">
        <f t="shared" si="7"/>
        <v>00</v>
      </c>
      <c r="F79" s="124">
        <f t="shared" si="8"/>
        <v>0.83333333333333337</v>
      </c>
    </row>
    <row r="80" spans="1:6">
      <c r="A80" s="121" t="s">
        <v>37</v>
      </c>
      <c r="B80" s="125">
        <v>155.065933</v>
      </c>
      <c r="C80" s="122" t="str">
        <f t="shared" si="5"/>
        <v>28.02.2018</v>
      </c>
      <c r="D80" s="123" t="str">
        <f t="shared" si="6"/>
        <v>20</v>
      </c>
      <c r="E80" s="123" t="str">
        <f t="shared" si="7"/>
        <v>00</v>
      </c>
      <c r="F80" s="124">
        <f t="shared" si="8"/>
        <v>0.83333333333333337</v>
      </c>
    </row>
    <row r="81" spans="1:6">
      <c r="A81" s="121" t="s">
        <v>84</v>
      </c>
      <c r="B81" s="125">
        <v>0.865985</v>
      </c>
      <c r="C81" s="122" t="str">
        <f t="shared" si="5"/>
        <v>28.02.2018</v>
      </c>
      <c r="D81" s="123" t="str">
        <f t="shared" si="6"/>
        <v>20</v>
      </c>
      <c r="E81" s="123" t="str">
        <f t="shared" si="7"/>
        <v>00</v>
      </c>
      <c r="F81" s="124">
        <f t="shared" si="8"/>
        <v>0.83333333333333337</v>
      </c>
    </row>
    <row r="82" spans="1:6">
      <c r="A82" s="121" t="s">
        <v>61</v>
      </c>
      <c r="B82" s="125">
        <v>130.15621142000001</v>
      </c>
      <c r="C82" s="122" t="str">
        <f t="shared" si="5"/>
        <v>28.02.2018</v>
      </c>
      <c r="D82" s="123" t="str">
        <f t="shared" si="6"/>
        <v>20</v>
      </c>
      <c r="E82" s="123" t="str">
        <f t="shared" si="7"/>
        <v>00</v>
      </c>
      <c r="F82" s="124">
        <f t="shared" si="8"/>
        <v>0.83333333333333337</v>
      </c>
    </row>
    <row r="83" spans="1:6">
      <c r="A83" s="121" t="s">
        <v>104</v>
      </c>
      <c r="B83" s="125">
        <v>123.77577599999999</v>
      </c>
      <c r="C83" s="122" t="str">
        <f t="shared" si="5"/>
        <v>28.02.2018</v>
      </c>
      <c r="D83" s="123" t="str">
        <f t="shared" si="6"/>
        <v>20</v>
      </c>
      <c r="E83" s="123" t="str">
        <f t="shared" si="7"/>
        <v>00</v>
      </c>
      <c r="F83" s="124">
        <f t="shared" si="8"/>
        <v>0.83333333333333337</v>
      </c>
    </row>
    <row r="84" spans="1:6">
      <c r="A84" s="121" t="s">
        <v>214</v>
      </c>
      <c r="B84" s="125">
        <v>83.068507999999994</v>
      </c>
      <c r="C84" s="122" t="str">
        <f t="shared" si="5"/>
        <v>28.02.2018</v>
      </c>
      <c r="D84" s="123" t="str">
        <f t="shared" si="6"/>
        <v>20</v>
      </c>
      <c r="E84" s="123" t="str">
        <f t="shared" si="7"/>
        <v>00</v>
      </c>
      <c r="F84" s="124">
        <f t="shared" si="8"/>
        <v>0.83333333333333337</v>
      </c>
    </row>
    <row r="85" spans="1:6">
      <c r="A85" s="121" t="s">
        <v>62</v>
      </c>
      <c r="B85" s="125">
        <v>4896.7707620000001</v>
      </c>
      <c r="C85" s="122" t="str">
        <f t="shared" si="5"/>
        <v>28.02.2018</v>
      </c>
      <c r="D85" s="123" t="str">
        <f t="shared" si="6"/>
        <v>20</v>
      </c>
      <c r="E85" s="123" t="str">
        <f t="shared" si="7"/>
        <v>00</v>
      </c>
      <c r="F85" s="124">
        <f t="shared" si="8"/>
        <v>0.83333333333333337</v>
      </c>
    </row>
    <row r="86" spans="1:6">
      <c r="A86" s="121" t="s">
        <v>215</v>
      </c>
      <c r="B86" s="125">
        <v>492.10563000000002</v>
      </c>
      <c r="C86" s="122" t="str">
        <f t="shared" si="5"/>
        <v>28.02.2018</v>
      </c>
      <c r="D86" s="123" t="str">
        <f t="shared" si="6"/>
        <v>20</v>
      </c>
      <c r="E86" s="123" t="str">
        <f t="shared" si="7"/>
        <v>00</v>
      </c>
      <c r="F86" s="124">
        <f t="shared" si="8"/>
        <v>0.83333333333333337</v>
      </c>
    </row>
    <row r="87" spans="1:6">
      <c r="A87" s="121" t="s">
        <v>216</v>
      </c>
      <c r="B87" s="125">
        <v>1098.3411060000001</v>
      </c>
      <c r="C87" s="122" t="str">
        <f t="shared" si="5"/>
        <v>28.02.2018</v>
      </c>
      <c r="D87" s="123" t="str">
        <f t="shared" si="6"/>
        <v>20</v>
      </c>
      <c r="E87" s="123" t="str">
        <f t="shared" si="7"/>
        <v>00</v>
      </c>
      <c r="F87" s="124">
        <f t="shared" si="8"/>
        <v>0.83333333333333337</v>
      </c>
    </row>
    <row r="88" spans="1:6">
      <c r="A88" s="121" t="s">
        <v>75</v>
      </c>
      <c r="B88" s="125">
        <v>1321.4019800000001</v>
      </c>
      <c r="C88" s="122" t="str">
        <f t="shared" si="5"/>
        <v>28.02.2018</v>
      </c>
      <c r="D88" s="123" t="str">
        <f t="shared" si="6"/>
        <v>20</v>
      </c>
      <c r="E88" s="123" t="str">
        <f t="shared" si="7"/>
        <v>00</v>
      </c>
      <c r="F88" s="124">
        <f t="shared" si="8"/>
        <v>0.83333333333333337</v>
      </c>
    </row>
    <row r="89" spans="1:6">
      <c r="A89" s="121" t="s">
        <v>86</v>
      </c>
      <c r="B89" s="125">
        <v>0.36654300000000001</v>
      </c>
      <c r="C89" s="122" t="str">
        <f t="shared" si="5"/>
        <v>28.02.2018</v>
      </c>
      <c r="D89" s="123" t="str">
        <f t="shared" si="6"/>
        <v>20</v>
      </c>
      <c r="E89" s="123" t="str">
        <f t="shared" si="7"/>
        <v>00</v>
      </c>
      <c r="F89" s="124">
        <f t="shared" si="8"/>
        <v>0.83333333333333337</v>
      </c>
    </row>
    <row r="90" spans="1:6">
      <c r="A90" s="121" t="s">
        <v>38</v>
      </c>
      <c r="B90" s="125">
        <v>1.0171559999999999</v>
      </c>
      <c r="C90" s="122" t="str">
        <f t="shared" si="5"/>
        <v>28.02.2018</v>
      </c>
      <c r="D90" s="123" t="str">
        <f t="shared" si="6"/>
        <v>20</v>
      </c>
      <c r="E90" s="123" t="str">
        <f t="shared" si="7"/>
        <v>00</v>
      </c>
      <c r="F90" s="124">
        <f t="shared" si="8"/>
        <v>0.83333333333333337</v>
      </c>
    </row>
    <row r="91" spans="1:6">
      <c r="A91" s="121" t="s">
        <v>63</v>
      </c>
      <c r="B91" s="125">
        <v>391.12597399999999</v>
      </c>
      <c r="C91" s="122" t="str">
        <f t="shared" si="5"/>
        <v>28.02.2018</v>
      </c>
      <c r="D91" s="123" t="str">
        <f t="shared" si="6"/>
        <v>20</v>
      </c>
      <c r="E91" s="123" t="str">
        <f t="shared" si="7"/>
        <v>00</v>
      </c>
      <c r="F91" s="124">
        <f t="shared" si="8"/>
        <v>0.83333333333333337</v>
      </c>
    </row>
    <row r="92" spans="1:6">
      <c r="A92" s="121" t="s">
        <v>64</v>
      </c>
      <c r="B92" s="125">
        <v>10134.027266999999</v>
      </c>
      <c r="C92" s="122" t="str">
        <f t="shared" si="5"/>
        <v>28.02.2018</v>
      </c>
      <c r="D92" s="123" t="str">
        <f t="shared" si="6"/>
        <v>20</v>
      </c>
      <c r="E92" s="123" t="str">
        <f t="shared" si="7"/>
        <v>00</v>
      </c>
      <c r="F92" s="124">
        <f t="shared" si="8"/>
        <v>0.83333333333333337</v>
      </c>
    </row>
    <row r="93" spans="1:6">
      <c r="A93" s="121" t="s">
        <v>87</v>
      </c>
      <c r="B93" s="125">
        <v>1850.338649</v>
      </c>
      <c r="C93" s="122" t="str">
        <f t="shared" si="5"/>
        <v>28.02.2018</v>
      </c>
      <c r="D93" s="123" t="str">
        <f t="shared" si="6"/>
        <v>20</v>
      </c>
      <c r="E93" s="123" t="str">
        <f t="shared" si="7"/>
        <v>00</v>
      </c>
      <c r="F93" s="124">
        <f t="shared" si="8"/>
        <v>0.83333333333333337</v>
      </c>
    </row>
    <row r="94" spans="1:6">
      <c r="A94" s="121" t="s">
        <v>74</v>
      </c>
      <c r="B94" s="125">
        <v>189.27156099999999</v>
      </c>
      <c r="C94" s="122" t="str">
        <f t="shared" si="5"/>
        <v>28.02.2018</v>
      </c>
      <c r="D94" s="123" t="str">
        <f t="shared" si="6"/>
        <v>20</v>
      </c>
      <c r="E94" s="123" t="str">
        <f t="shared" si="7"/>
        <v>00</v>
      </c>
      <c r="F94" s="124">
        <f t="shared" si="8"/>
        <v>0.83333333333333337</v>
      </c>
    </row>
    <row r="95" spans="1:6">
      <c r="A95" s="121" t="s">
        <v>217</v>
      </c>
      <c r="B95" s="125">
        <v>159.109343</v>
      </c>
      <c r="C95" s="122" t="str">
        <f t="shared" si="5"/>
        <v>28.02.2018</v>
      </c>
      <c r="D95" s="123" t="str">
        <f t="shared" si="6"/>
        <v>20</v>
      </c>
      <c r="E95" s="123" t="str">
        <f t="shared" si="7"/>
        <v>00</v>
      </c>
      <c r="F95" s="124">
        <f t="shared" si="8"/>
        <v>0.83333333333333337</v>
      </c>
    </row>
    <row r="96" spans="1:6">
      <c r="A96" s="121" t="s">
        <v>105</v>
      </c>
      <c r="B96" s="125">
        <v>14.333351</v>
      </c>
      <c r="C96" s="122" t="str">
        <f t="shared" si="5"/>
        <v>28.02.2018</v>
      </c>
      <c r="D96" s="123" t="str">
        <f t="shared" si="6"/>
        <v>20</v>
      </c>
      <c r="E96" s="123" t="str">
        <f t="shared" si="7"/>
        <v>00</v>
      </c>
      <c r="F96" s="124">
        <f t="shared" si="8"/>
        <v>0.83333333333333337</v>
      </c>
    </row>
    <row r="97" spans="1:6">
      <c r="A97" s="121" t="s">
        <v>106</v>
      </c>
      <c r="B97" s="125">
        <v>1.6231040000000001</v>
      </c>
      <c r="C97" s="122" t="str">
        <f t="shared" si="5"/>
        <v>28.02.2018</v>
      </c>
      <c r="D97" s="123" t="str">
        <f t="shared" si="6"/>
        <v>20</v>
      </c>
      <c r="E97" s="123" t="str">
        <f t="shared" si="7"/>
        <v>00</v>
      </c>
      <c r="F97" s="124">
        <f t="shared" si="8"/>
        <v>0.83333333333333337</v>
      </c>
    </row>
    <row r="98" spans="1:6">
      <c r="A98" s="121" t="s">
        <v>108</v>
      </c>
      <c r="B98" s="125">
        <v>11.297658999999999</v>
      </c>
      <c r="C98" s="122" t="str">
        <f t="shared" si="5"/>
        <v>28.02.2018</v>
      </c>
      <c r="D98" s="123" t="str">
        <f t="shared" si="6"/>
        <v>20</v>
      </c>
      <c r="E98" s="123" t="str">
        <f t="shared" si="7"/>
        <v>00</v>
      </c>
      <c r="F98" s="124">
        <f t="shared" si="8"/>
        <v>0.83333333333333337</v>
      </c>
    </row>
    <row r="99" spans="1:6">
      <c r="A99" s="121" t="s">
        <v>11</v>
      </c>
      <c r="B99" s="125">
        <v>20.361827999999999</v>
      </c>
      <c r="C99" s="122" t="str">
        <f t="shared" si="5"/>
        <v>28.02.2018</v>
      </c>
      <c r="D99" s="123" t="str">
        <f t="shared" si="6"/>
        <v>20</v>
      </c>
      <c r="E99" s="123" t="str">
        <f t="shared" si="7"/>
        <v>00</v>
      </c>
      <c r="F99" s="124">
        <f t="shared" si="8"/>
        <v>0.83333333333333337</v>
      </c>
    </row>
    <row r="100" spans="1:6">
      <c r="A100" s="121" t="s">
        <v>218</v>
      </c>
      <c r="B100" s="125">
        <v>3808.802878</v>
      </c>
      <c r="C100" s="122" t="str">
        <f t="shared" si="5"/>
        <v>28.02.2018</v>
      </c>
      <c r="D100" s="123" t="str">
        <f t="shared" si="6"/>
        <v>20</v>
      </c>
      <c r="E100" s="123" t="str">
        <f t="shared" si="7"/>
        <v>00</v>
      </c>
      <c r="F100" s="124">
        <f t="shared" si="8"/>
        <v>0.83333333333333337</v>
      </c>
    </row>
    <row r="101" spans="1:6">
      <c r="A101" s="121" t="s">
        <v>219</v>
      </c>
      <c r="B101" s="125">
        <v>61.588880000000003</v>
      </c>
      <c r="C101" s="122" t="str">
        <f t="shared" si="5"/>
        <v>28.02.2018</v>
      </c>
      <c r="D101" s="123" t="str">
        <f t="shared" si="6"/>
        <v>20</v>
      </c>
      <c r="E101" s="123" t="str">
        <f t="shared" si="7"/>
        <v>00</v>
      </c>
      <c r="F101" s="124">
        <f t="shared" si="8"/>
        <v>0.83333333333333337</v>
      </c>
    </row>
    <row r="102" spans="1:6">
      <c r="A102" s="121" t="s">
        <v>67</v>
      </c>
      <c r="B102" s="125">
        <v>1631.7507149999999</v>
      </c>
      <c r="C102" s="122" t="str">
        <f t="shared" si="5"/>
        <v>28.02.2018</v>
      </c>
      <c r="D102" s="123" t="str">
        <f t="shared" si="6"/>
        <v>20</v>
      </c>
      <c r="E102" s="123" t="str">
        <f t="shared" si="7"/>
        <v>00</v>
      </c>
      <c r="F102" s="124">
        <f t="shared" si="8"/>
        <v>0.83333333333333337</v>
      </c>
    </row>
    <row r="103" spans="1:6">
      <c r="A103" s="121" t="s">
        <v>220</v>
      </c>
      <c r="B103" s="125">
        <v>2917.7089470000001</v>
      </c>
      <c r="C103" s="122" t="str">
        <f t="shared" si="5"/>
        <v>28.02.2018</v>
      </c>
      <c r="D103" s="123" t="str">
        <f t="shared" si="6"/>
        <v>20</v>
      </c>
      <c r="E103" s="123" t="str">
        <f t="shared" si="7"/>
        <v>00</v>
      </c>
      <c r="F103" s="124">
        <f t="shared" si="8"/>
        <v>0.83333333333333337</v>
      </c>
    </row>
    <row r="104" spans="1:6">
      <c r="A104" s="121" t="s">
        <v>65</v>
      </c>
      <c r="B104" s="125">
        <v>9.8393309999999996</v>
      </c>
      <c r="C104" s="122" t="str">
        <f t="shared" si="5"/>
        <v>28.02.2018</v>
      </c>
      <c r="D104" s="123" t="str">
        <f t="shared" si="6"/>
        <v>20</v>
      </c>
      <c r="E104" s="123" t="str">
        <f t="shared" si="7"/>
        <v>00</v>
      </c>
      <c r="F104" s="124">
        <f t="shared" si="8"/>
        <v>0.83333333333333337</v>
      </c>
    </row>
    <row r="105" spans="1:6">
      <c r="A105" s="121" t="s">
        <v>221</v>
      </c>
      <c r="B105" s="125">
        <v>433.84473700000001</v>
      </c>
      <c r="C105" s="122" t="str">
        <f t="shared" si="5"/>
        <v>28.02.2018</v>
      </c>
      <c r="D105" s="123" t="str">
        <f t="shared" si="6"/>
        <v>20</v>
      </c>
      <c r="E105" s="123" t="str">
        <f t="shared" si="7"/>
        <v>00</v>
      </c>
      <c r="F105" s="124">
        <f t="shared" si="8"/>
        <v>0.83333333333333337</v>
      </c>
    </row>
    <row r="106" spans="1:6">
      <c r="A106" s="121" t="s">
        <v>393</v>
      </c>
      <c r="B106" s="125">
        <v>43.079379000000003</v>
      </c>
      <c r="C106" s="122" t="str">
        <f t="shared" si="5"/>
        <v>28.02.2018</v>
      </c>
      <c r="D106" s="123" t="str">
        <f t="shared" si="6"/>
        <v>20</v>
      </c>
      <c r="E106" s="123" t="str">
        <f t="shared" si="7"/>
        <v>00</v>
      </c>
      <c r="F106" s="124">
        <f t="shared" si="8"/>
        <v>0.83333333333333337</v>
      </c>
    </row>
    <row r="107" spans="1:6">
      <c r="A107" s="121" t="s">
        <v>109</v>
      </c>
      <c r="B107" s="125">
        <v>40.942495000000001</v>
      </c>
      <c r="C107" s="122" t="str">
        <f t="shared" si="5"/>
        <v>28.02.2018</v>
      </c>
      <c r="D107" s="123" t="str">
        <f t="shared" si="6"/>
        <v>20</v>
      </c>
      <c r="E107" s="123" t="str">
        <f t="shared" si="7"/>
        <v>00</v>
      </c>
      <c r="F107" s="124">
        <f t="shared" si="8"/>
        <v>0.83333333333333337</v>
      </c>
    </row>
    <row r="108" spans="1:6">
      <c r="A108" s="121" t="s">
        <v>223</v>
      </c>
      <c r="B108" s="125">
        <v>18.855139000000001</v>
      </c>
      <c r="C108" s="122" t="str">
        <f t="shared" si="5"/>
        <v>28.02.2018</v>
      </c>
      <c r="D108" s="123" t="str">
        <f t="shared" si="6"/>
        <v>20</v>
      </c>
      <c r="E108" s="123" t="str">
        <f t="shared" si="7"/>
        <v>00</v>
      </c>
      <c r="F108" s="124">
        <f t="shared" si="8"/>
        <v>0.83333333333333337</v>
      </c>
    </row>
    <row r="109" spans="1:6">
      <c r="A109" s="121" t="s">
        <v>107</v>
      </c>
      <c r="B109" s="125">
        <v>885.04326300000002</v>
      </c>
      <c r="C109" s="122" t="str">
        <f t="shared" si="5"/>
        <v>28.02.2018</v>
      </c>
      <c r="D109" s="123" t="str">
        <f t="shared" si="6"/>
        <v>20</v>
      </c>
      <c r="E109" s="123" t="str">
        <f t="shared" si="7"/>
        <v>00</v>
      </c>
      <c r="F109" s="124">
        <f t="shared" si="8"/>
        <v>0.83333333333333337</v>
      </c>
    </row>
    <row r="110" spans="1:6">
      <c r="A110" s="121" t="s">
        <v>42</v>
      </c>
      <c r="B110" s="125">
        <v>22.993231999999999</v>
      </c>
      <c r="C110" s="122" t="str">
        <f t="shared" si="5"/>
        <v>28.02.2018</v>
      </c>
      <c r="D110" s="123" t="str">
        <f t="shared" si="6"/>
        <v>20</v>
      </c>
      <c r="E110" s="123" t="str">
        <f t="shared" si="7"/>
        <v>00</v>
      </c>
      <c r="F110" s="124">
        <f t="shared" si="8"/>
        <v>0.83333333333333337</v>
      </c>
    </row>
    <row r="111" spans="1:6">
      <c r="A111" s="121" t="s">
        <v>66</v>
      </c>
      <c r="B111" s="125">
        <v>4.7875860000000001</v>
      </c>
      <c r="C111" s="122" t="str">
        <f t="shared" si="5"/>
        <v>28.02.2018</v>
      </c>
      <c r="D111" s="123" t="str">
        <f t="shared" si="6"/>
        <v>20</v>
      </c>
      <c r="E111" s="123" t="str">
        <f t="shared" si="7"/>
        <v>00</v>
      </c>
      <c r="F111" s="124">
        <f t="shared" si="8"/>
        <v>0.83333333333333337</v>
      </c>
    </row>
    <row r="112" spans="1:6">
      <c r="A112" s="121" t="s">
        <v>224</v>
      </c>
      <c r="B112" s="125">
        <v>74.433528999999993</v>
      </c>
      <c r="C112" s="122" t="str">
        <f t="shared" si="5"/>
        <v>28.02.2018</v>
      </c>
      <c r="D112" s="123" t="str">
        <f t="shared" si="6"/>
        <v>20</v>
      </c>
      <c r="E112" s="123" t="str">
        <f t="shared" si="7"/>
        <v>00</v>
      </c>
      <c r="F112" s="124">
        <f t="shared" si="8"/>
        <v>0.83333333333333337</v>
      </c>
    </row>
    <row r="113" spans="1:6">
      <c r="A113" s="121" t="s">
        <v>225</v>
      </c>
      <c r="B113" s="125">
        <v>14.405049</v>
      </c>
      <c r="C113" s="122" t="str">
        <f t="shared" si="5"/>
        <v>28.02.2018</v>
      </c>
      <c r="D113" s="123" t="str">
        <f t="shared" si="6"/>
        <v>20</v>
      </c>
      <c r="E113" s="123" t="str">
        <f t="shared" si="7"/>
        <v>00</v>
      </c>
      <c r="F113" s="124">
        <f t="shared" si="8"/>
        <v>0.83333333333333337</v>
      </c>
    </row>
    <row r="114" spans="1:6">
      <c r="A114" s="121" t="s">
        <v>110</v>
      </c>
      <c r="B114" s="125">
        <v>439.94663200000002</v>
      </c>
      <c r="C114" s="122" t="str">
        <f t="shared" si="5"/>
        <v>28.02.2018</v>
      </c>
      <c r="D114" s="123" t="str">
        <f t="shared" si="6"/>
        <v>20</v>
      </c>
      <c r="E114" s="123" t="str">
        <f t="shared" si="7"/>
        <v>00</v>
      </c>
      <c r="F114" s="124">
        <f t="shared" si="8"/>
        <v>0.83333333333333337</v>
      </c>
    </row>
    <row r="115" spans="1:6">
      <c r="A115" s="121" t="s">
        <v>43</v>
      </c>
      <c r="B115" s="125">
        <v>37.953786999999998</v>
      </c>
      <c r="C115" s="122" t="str">
        <f t="shared" si="5"/>
        <v>28.02.2018</v>
      </c>
      <c r="D115" s="123" t="str">
        <f t="shared" si="6"/>
        <v>20</v>
      </c>
      <c r="E115" s="123" t="str">
        <f t="shared" si="7"/>
        <v>00</v>
      </c>
      <c r="F115" s="124">
        <f t="shared" si="8"/>
        <v>0.83333333333333337</v>
      </c>
    </row>
    <row r="116" spans="1:6">
      <c r="A116" s="121" t="s">
        <v>12</v>
      </c>
      <c r="B116" s="125">
        <v>9.6421949999999992</v>
      </c>
      <c r="C116" s="122" t="str">
        <f t="shared" si="5"/>
        <v>28.02.2018</v>
      </c>
      <c r="D116" s="123" t="str">
        <f t="shared" si="6"/>
        <v>20</v>
      </c>
      <c r="E116" s="123" t="str">
        <f t="shared" si="7"/>
        <v>00</v>
      </c>
      <c r="F116" s="124">
        <f t="shared" si="8"/>
        <v>0.83333333333333337</v>
      </c>
    </row>
    <row r="117" spans="1:6">
      <c r="A117" s="121" t="s">
        <v>68</v>
      </c>
      <c r="B117" s="125">
        <v>127.276043</v>
      </c>
      <c r="C117" s="122" t="str">
        <f t="shared" si="5"/>
        <v>28.02.2018</v>
      </c>
      <c r="D117" s="123" t="str">
        <f t="shared" si="6"/>
        <v>20</v>
      </c>
      <c r="E117" s="123" t="str">
        <f t="shared" si="7"/>
        <v>00</v>
      </c>
      <c r="F117" s="124">
        <f t="shared" si="8"/>
        <v>0.83333333333333337</v>
      </c>
    </row>
    <row r="118" spans="1:6">
      <c r="A118" s="121" t="s">
        <v>69</v>
      </c>
      <c r="B118" s="125">
        <v>1.691549</v>
      </c>
      <c r="C118" s="122" t="str">
        <f t="shared" si="5"/>
        <v>28.02.2018</v>
      </c>
      <c r="D118" s="123" t="str">
        <f t="shared" si="6"/>
        <v>20</v>
      </c>
      <c r="E118" s="123" t="str">
        <f t="shared" si="7"/>
        <v>00</v>
      </c>
      <c r="F118" s="124">
        <f t="shared" si="8"/>
        <v>0.83333333333333337</v>
      </c>
    </row>
    <row r="119" spans="1:6">
      <c r="A119" s="121" t="s">
        <v>88</v>
      </c>
      <c r="B119" s="125">
        <v>0.46985199999999999</v>
      </c>
      <c r="C119" s="122" t="str">
        <f t="shared" si="5"/>
        <v>28.02.2018</v>
      </c>
      <c r="D119" s="123" t="str">
        <f t="shared" si="6"/>
        <v>20</v>
      </c>
      <c r="E119" s="123" t="str">
        <f t="shared" si="7"/>
        <v>00</v>
      </c>
      <c r="F119" s="124">
        <f t="shared" si="8"/>
        <v>0.83333333333333337</v>
      </c>
    </row>
    <row r="120" spans="1:6">
      <c r="A120" s="121" t="s">
        <v>45</v>
      </c>
      <c r="B120" s="125">
        <v>1.2203790000000001</v>
      </c>
      <c r="C120" s="122" t="str">
        <f t="shared" si="5"/>
        <v>28.02.2018</v>
      </c>
      <c r="D120" s="123" t="str">
        <f t="shared" si="6"/>
        <v>20</v>
      </c>
      <c r="E120" s="123" t="str">
        <f t="shared" si="7"/>
        <v>00</v>
      </c>
      <c r="F120" s="124">
        <f t="shared" si="8"/>
        <v>0.83333333333333337</v>
      </c>
    </row>
    <row r="121" spans="1:6">
      <c r="A121" s="121" t="s">
        <v>47</v>
      </c>
      <c r="B121" s="125">
        <v>3.9802819999999999</v>
      </c>
      <c r="C121" s="122" t="str">
        <f t="shared" si="5"/>
        <v>28.02.2018</v>
      </c>
      <c r="D121" s="123" t="str">
        <f t="shared" si="6"/>
        <v>20</v>
      </c>
      <c r="E121" s="123" t="str">
        <f t="shared" si="7"/>
        <v>00</v>
      </c>
      <c r="F121" s="124">
        <f t="shared" si="8"/>
        <v>0.83333333333333337</v>
      </c>
    </row>
    <row r="122" spans="1:6">
      <c r="A122" s="121" t="s">
        <v>226</v>
      </c>
      <c r="B122" s="125">
        <v>3.899111</v>
      </c>
      <c r="C122" s="122" t="str">
        <f t="shared" si="5"/>
        <v>28.02.2018</v>
      </c>
      <c r="D122" s="123" t="str">
        <f t="shared" si="6"/>
        <v>20</v>
      </c>
      <c r="E122" s="123" t="str">
        <f t="shared" si="7"/>
        <v>00</v>
      </c>
      <c r="F122" s="124">
        <f t="shared" si="8"/>
        <v>0.83333333333333337</v>
      </c>
    </row>
    <row r="123" spans="1:6">
      <c r="A123" s="121" t="s">
        <v>71</v>
      </c>
      <c r="B123" s="125">
        <v>63.514625000000002</v>
      </c>
      <c r="C123" s="122" t="str">
        <f t="shared" si="5"/>
        <v>28.02.2018</v>
      </c>
      <c r="D123" s="123" t="str">
        <f t="shared" si="6"/>
        <v>20</v>
      </c>
      <c r="E123" s="123" t="str">
        <f t="shared" si="7"/>
        <v>00</v>
      </c>
      <c r="F123" s="124">
        <f t="shared" si="8"/>
        <v>0.83333333333333337</v>
      </c>
    </row>
    <row r="124" spans="1:6">
      <c r="A124" s="121" t="s">
        <v>70</v>
      </c>
      <c r="B124" s="125">
        <v>134.99832599999999</v>
      </c>
      <c r="C124" s="122" t="str">
        <f t="shared" si="5"/>
        <v>28.02.2018</v>
      </c>
      <c r="D124" s="123" t="str">
        <f t="shared" si="6"/>
        <v>20</v>
      </c>
      <c r="E124" s="123" t="str">
        <f t="shared" si="7"/>
        <v>00</v>
      </c>
      <c r="F124" s="124">
        <f t="shared" si="8"/>
        <v>0.83333333333333337</v>
      </c>
    </row>
    <row r="125" spans="1:6">
      <c r="A125" s="121" t="s">
        <v>13</v>
      </c>
      <c r="B125" s="125">
        <v>4.1765379999999999</v>
      </c>
      <c r="C125" s="122" t="str">
        <f t="shared" si="5"/>
        <v>28.02.2018</v>
      </c>
      <c r="D125" s="123" t="str">
        <f t="shared" si="6"/>
        <v>20</v>
      </c>
      <c r="E125" s="123" t="str">
        <f t="shared" si="7"/>
        <v>00</v>
      </c>
      <c r="F125" s="124">
        <f t="shared" si="8"/>
        <v>0.83333333333333337</v>
      </c>
    </row>
    <row r="126" spans="1:6">
      <c r="A126" s="121" t="s">
        <v>46</v>
      </c>
      <c r="B126" s="125">
        <v>6799.341633</v>
      </c>
      <c r="C126" s="122" t="str">
        <f t="shared" si="5"/>
        <v>28.02.2018</v>
      </c>
      <c r="D126" s="123" t="str">
        <f t="shared" si="6"/>
        <v>20</v>
      </c>
      <c r="E126" s="123" t="str">
        <f t="shared" si="7"/>
        <v>00</v>
      </c>
      <c r="F126" s="124">
        <f t="shared" si="8"/>
        <v>0.83333333333333337</v>
      </c>
    </row>
    <row r="127" spans="1:6">
      <c r="A127" s="121" t="s">
        <v>85</v>
      </c>
      <c r="B127" s="125">
        <v>4.4433980000000002</v>
      </c>
      <c r="C127" s="122" t="str">
        <f t="shared" si="5"/>
        <v>28.02.2018</v>
      </c>
      <c r="D127" s="123" t="str">
        <f t="shared" si="6"/>
        <v>20</v>
      </c>
      <c r="E127" s="123" t="str">
        <f t="shared" si="7"/>
        <v>00</v>
      </c>
      <c r="F127" s="124">
        <f t="shared" si="8"/>
        <v>0.83333333333333337</v>
      </c>
    </row>
    <row r="128" spans="1:6">
      <c r="A128" s="121" t="s">
        <v>14</v>
      </c>
      <c r="B128" s="125">
        <v>4.6566020000000004</v>
      </c>
      <c r="C128" s="122" t="str">
        <f t="shared" si="5"/>
        <v>28.02.2018</v>
      </c>
      <c r="D128" s="123" t="str">
        <f t="shared" si="6"/>
        <v>20</v>
      </c>
      <c r="E128" s="123" t="str">
        <f t="shared" si="7"/>
        <v>00</v>
      </c>
      <c r="F128" s="124">
        <f t="shared" si="8"/>
        <v>0.83333333333333337</v>
      </c>
    </row>
    <row r="129" spans="1:6">
      <c r="A129" s="121" t="s">
        <v>18</v>
      </c>
      <c r="B129" s="125">
        <v>117.965654</v>
      </c>
      <c r="C129" s="122" t="str">
        <f t="shared" si="5"/>
        <v>28.02.2018</v>
      </c>
      <c r="D129" s="123" t="str">
        <f t="shared" si="6"/>
        <v>20</v>
      </c>
      <c r="E129" s="123" t="str">
        <f t="shared" si="7"/>
        <v>00</v>
      </c>
      <c r="F129" s="124">
        <f t="shared" si="8"/>
        <v>0.83333333333333337</v>
      </c>
    </row>
    <row r="130" spans="1:6">
      <c r="A130" s="121" t="s">
        <v>15</v>
      </c>
      <c r="B130" s="125">
        <v>68.696599000000006</v>
      </c>
      <c r="C130" s="122" t="str">
        <f t="shared" si="5"/>
        <v>28.02.2018</v>
      </c>
      <c r="D130" s="123" t="str">
        <f t="shared" si="6"/>
        <v>20</v>
      </c>
      <c r="E130" s="123" t="str">
        <f t="shared" si="7"/>
        <v>00</v>
      </c>
      <c r="F130" s="124">
        <f t="shared" si="8"/>
        <v>0.83333333333333337</v>
      </c>
    </row>
    <row r="131" spans="1:6">
      <c r="A131" s="121" t="s">
        <v>111</v>
      </c>
      <c r="B131" s="125">
        <v>1043.4240500000001</v>
      </c>
      <c r="C131" s="122" t="str">
        <f t="shared" si="5"/>
        <v>28.02.2018</v>
      </c>
      <c r="D131" s="123" t="str">
        <f t="shared" si="6"/>
        <v>20</v>
      </c>
      <c r="E131" s="123" t="str">
        <f t="shared" si="7"/>
        <v>00</v>
      </c>
      <c r="F131" s="124">
        <f t="shared" si="8"/>
        <v>0.83333333333333337</v>
      </c>
    </row>
    <row r="132" spans="1:6">
      <c r="A132" s="121" t="s">
        <v>89</v>
      </c>
      <c r="B132" s="125">
        <v>4.5769700000000002</v>
      </c>
      <c r="C132" s="122" t="str">
        <f t="shared" si="5"/>
        <v>28.02.2018</v>
      </c>
      <c r="D132" s="123" t="str">
        <f t="shared" si="6"/>
        <v>20</v>
      </c>
      <c r="E132" s="123" t="str">
        <f t="shared" si="7"/>
        <v>00</v>
      </c>
      <c r="F132" s="124">
        <f t="shared" si="8"/>
        <v>0.83333333333333337</v>
      </c>
    </row>
    <row r="133" spans="1:6">
      <c r="A133" s="121" t="s">
        <v>227</v>
      </c>
      <c r="B133" s="125">
        <v>9.496855</v>
      </c>
      <c r="C133" s="122" t="str">
        <f t="shared" si="5"/>
        <v>28.02.2018</v>
      </c>
      <c r="D133" s="123" t="str">
        <f t="shared" si="6"/>
        <v>20</v>
      </c>
      <c r="E133" s="123" t="str">
        <f t="shared" si="7"/>
        <v>00</v>
      </c>
      <c r="F133" s="124">
        <f t="shared" si="8"/>
        <v>0.83333333333333337</v>
      </c>
    </row>
    <row r="134" spans="1:6">
      <c r="A134" s="121" t="s">
        <v>72</v>
      </c>
      <c r="B134" s="125">
        <v>16.438206000000001</v>
      </c>
      <c r="C134" s="122" t="str">
        <f t="shared" si="5"/>
        <v>28.02.2018</v>
      </c>
      <c r="D134" s="123" t="str">
        <f t="shared" si="6"/>
        <v>20</v>
      </c>
      <c r="E134" s="123" t="str">
        <f t="shared" si="7"/>
        <v>00</v>
      </c>
      <c r="F134" s="124">
        <f t="shared" si="8"/>
        <v>0.83333333333333337</v>
      </c>
    </row>
    <row r="135" spans="1:6">
      <c r="A135" s="121" t="s">
        <v>228</v>
      </c>
      <c r="B135" s="125">
        <v>21.966822000000001</v>
      </c>
      <c r="C135" s="122" t="str">
        <f t="shared" si="5"/>
        <v>28.02.2018</v>
      </c>
      <c r="D135" s="123" t="str">
        <f t="shared" si="6"/>
        <v>20</v>
      </c>
      <c r="E135" s="123" t="str">
        <f t="shared" si="7"/>
        <v>00</v>
      </c>
      <c r="F135" s="124">
        <f t="shared" si="8"/>
        <v>0.83333333333333337</v>
      </c>
    </row>
    <row r="136" spans="1:6">
      <c r="A136" s="121" t="s">
        <v>16</v>
      </c>
      <c r="B136" s="125">
        <v>10.105657000000001</v>
      </c>
      <c r="C136" s="122" t="str">
        <f t="shared" si="5"/>
        <v>28.02.2018</v>
      </c>
      <c r="D136" s="123" t="str">
        <f t="shared" si="6"/>
        <v>20</v>
      </c>
      <c r="E136" s="123" t="str">
        <f t="shared" si="7"/>
        <v>00</v>
      </c>
      <c r="F136" s="124">
        <f t="shared" si="8"/>
        <v>0.83333333333333337</v>
      </c>
    </row>
    <row r="137" spans="1:6">
      <c r="A137" s="121" t="s">
        <v>73</v>
      </c>
      <c r="B137" s="125">
        <v>1.616025</v>
      </c>
      <c r="C137" s="122" t="str">
        <f t="shared" ref="C137:C178" si="9">+C136</f>
        <v>28.02.2018</v>
      </c>
      <c r="D137" s="123" t="str">
        <f t="shared" ref="D137:D178" si="10">+D136</f>
        <v>20</v>
      </c>
      <c r="E137" s="123" t="str">
        <f t="shared" ref="E137:E178" si="11">+E136</f>
        <v>00</v>
      </c>
      <c r="F137" s="124">
        <f t="shared" ref="F137:F178" si="12">+F136</f>
        <v>0.83333333333333337</v>
      </c>
    </row>
    <row r="138" spans="1:6">
      <c r="A138" s="121" t="s">
        <v>229</v>
      </c>
      <c r="B138" s="125">
        <v>0.88617900000000005</v>
      </c>
      <c r="C138" s="122" t="str">
        <f t="shared" si="9"/>
        <v>28.02.2018</v>
      </c>
      <c r="D138" s="123" t="str">
        <f t="shared" si="10"/>
        <v>20</v>
      </c>
      <c r="E138" s="123" t="str">
        <f t="shared" si="11"/>
        <v>00</v>
      </c>
      <c r="F138" s="124">
        <f t="shared" si="12"/>
        <v>0.83333333333333337</v>
      </c>
    </row>
    <row r="139" spans="1:6">
      <c r="A139" s="121" t="s">
        <v>230</v>
      </c>
      <c r="B139" s="125">
        <v>9358.4154159999998</v>
      </c>
      <c r="C139" s="122" t="str">
        <f t="shared" si="9"/>
        <v>28.02.2018</v>
      </c>
      <c r="D139" s="123" t="str">
        <f t="shared" si="10"/>
        <v>20</v>
      </c>
      <c r="E139" s="123" t="str">
        <f t="shared" si="11"/>
        <v>00</v>
      </c>
      <c r="F139" s="124">
        <f t="shared" si="12"/>
        <v>0.83333333333333337</v>
      </c>
    </row>
    <row r="140" spans="1:6">
      <c r="A140" s="121" t="s">
        <v>113</v>
      </c>
      <c r="B140" s="125">
        <v>711.48096099999998</v>
      </c>
      <c r="C140" s="122" t="str">
        <f t="shared" si="9"/>
        <v>28.02.2018</v>
      </c>
      <c r="D140" s="123" t="str">
        <f t="shared" si="10"/>
        <v>20</v>
      </c>
      <c r="E140" s="123" t="str">
        <f t="shared" si="11"/>
        <v>00</v>
      </c>
      <c r="F140" s="124">
        <f t="shared" si="12"/>
        <v>0.83333333333333337</v>
      </c>
    </row>
    <row r="141" spans="1:6">
      <c r="A141" s="121" t="s">
        <v>231</v>
      </c>
      <c r="B141" s="125">
        <v>9.1137899999999998</v>
      </c>
      <c r="C141" s="122" t="str">
        <f t="shared" si="9"/>
        <v>28.02.2018</v>
      </c>
      <c r="D141" s="123" t="str">
        <f t="shared" si="10"/>
        <v>20</v>
      </c>
      <c r="E141" s="123" t="str">
        <f t="shared" si="11"/>
        <v>00</v>
      </c>
      <c r="F141" s="124">
        <f t="shared" si="12"/>
        <v>0.83333333333333337</v>
      </c>
    </row>
    <row r="142" spans="1:6">
      <c r="A142" s="121" t="s">
        <v>394</v>
      </c>
      <c r="B142" s="125">
        <v>158.970719</v>
      </c>
      <c r="C142" s="122" t="str">
        <f t="shared" si="9"/>
        <v>28.02.2018</v>
      </c>
      <c r="D142" s="123" t="str">
        <f t="shared" si="10"/>
        <v>20</v>
      </c>
      <c r="E142" s="123" t="str">
        <f t="shared" si="11"/>
        <v>00</v>
      </c>
      <c r="F142" s="124">
        <f t="shared" si="12"/>
        <v>0.83333333333333337</v>
      </c>
    </row>
    <row r="143" spans="1:6">
      <c r="A143" s="121" t="s">
        <v>232</v>
      </c>
      <c r="B143" s="125">
        <v>24441.678626000001</v>
      </c>
      <c r="C143" s="122" t="str">
        <f t="shared" si="9"/>
        <v>28.02.2018</v>
      </c>
      <c r="D143" s="123" t="str">
        <f t="shared" si="10"/>
        <v>20</v>
      </c>
      <c r="E143" s="123" t="str">
        <f t="shared" si="11"/>
        <v>00</v>
      </c>
      <c r="F143" s="124">
        <f t="shared" si="12"/>
        <v>0.83333333333333337</v>
      </c>
    </row>
    <row r="144" spans="1:6">
      <c r="A144" s="121" t="s">
        <v>395</v>
      </c>
      <c r="B144" s="125">
        <v>24.554026</v>
      </c>
      <c r="C144" s="122" t="str">
        <f t="shared" si="9"/>
        <v>28.02.2018</v>
      </c>
      <c r="D144" s="123" t="str">
        <f t="shared" si="10"/>
        <v>20</v>
      </c>
      <c r="E144" s="123" t="str">
        <f t="shared" si="11"/>
        <v>00</v>
      </c>
      <c r="F144" s="124">
        <f t="shared" si="12"/>
        <v>0.83333333333333337</v>
      </c>
    </row>
    <row r="145" spans="1:6">
      <c r="A145" s="121" t="s">
        <v>233</v>
      </c>
      <c r="B145" s="125">
        <v>10.679993</v>
      </c>
      <c r="C145" s="122" t="str">
        <f t="shared" si="9"/>
        <v>28.02.2018</v>
      </c>
      <c r="D145" s="123" t="str">
        <f t="shared" si="10"/>
        <v>20</v>
      </c>
      <c r="E145" s="123" t="str">
        <f t="shared" si="11"/>
        <v>00</v>
      </c>
      <c r="F145" s="124">
        <f t="shared" si="12"/>
        <v>0.83333333333333337</v>
      </c>
    </row>
    <row r="146" spans="1:6">
      <c r="A146" s="121" t="s">
        <v>90</v>
      </c>
      <c r="B146" s="125">
        <v>628.48297200000002</v>
      </c>
      <c r="C146" s="122" t="str">
        <f t="shared" si="9"/>
        <v>28.02.2018</v>
      </c>
      <c r="D146" s="123" t="str">
        <f t="shared" si="10"/>
        <v>20</v>
      </c>
      <c r="E146" s="123" t="str">
        <f t="shared" si="11"/>
        <v>00</v>
      </c>
      <c r="F146" s="124">
        <f t="shared" si="12"/>
        <v>0.83333333333333337</v>
      </c>
    </row>
    <row r="147" spans="1:6">
      <c r="A147" s="121" t="s">
        <v>115</v>
      </c>
      <c r="B147" s="125">
        <v>14.29674</v>
      </c>
      <c r="C147" s="122" t="str">
        <f t="shared" si="9"/>
        <v>28.02.2018</v>
      </c>
      <c r="D147" s="123" t="str">
        <f t="shared" si="10"/>
        <v>20</v>
      </c>
      <c r="E147" s="123" t="str">
        <f t="shared" si="11"/>
        <v>00</v>
      </c>
      <c r="F147" s="124">
        <f t="shared" si="12"/>
        <v>0.83333333333333337</v>
      </c>
    </row>
    <row r="148" spans="1:6">
      <c r="A148" s="121" t="s">
        <v>77</v>
      </c>
      <c r="B148" s="125">
        <v>38.416744000000001</v>
      </c>
      <c r="C148" s="122" t="str">
        <f t="shared" si="9"/>
        <v>28.02.2018</v>
      </c>
      <c r="D148" s="123" t="str">
        <f t="shared" si="10"/>
        <v>20</v>
      </c>
      <c r="E148" s="123" t="str">
        <f t="shared" si="11"/>
        <v>00</v>
      </c>
      <c r="F148" s="124">
        <f t="shared" si="12"/>
        <v>0.83333333333333337</v>
      </c>
    </row>
    <row r="149" spans="1:6">
      <c r="A149" s="121" t="s">
        <v>234</v>
      </c>
      <c r="B149" s="125">
        <v>10.762606999999999</v>
      </c>
      <c r="C149" s="122" t="str">
        <f t="shared" si="9"/>
        <v>28.02.2018</v>
      </c>
      <c r="D149" s="123" t="str">
        <f t="shared" si="10"/>
        <v>20</v>
      </c>
      <c r="E149" s="123" t="str">
        <f t="shared" si="11"/>
        <v>00</v>
      </c>
      <c r="F149" s="124">
        <f t="shared" si="12"/>
        <v>0.83333333333333337</v>
      </c>
    </row>
    <row r="150" spans="1:6">
      <c r="A150" s="121" t="s">
        <v>235</v>
      </c>
      <c r="B150" s="125">
        <v>4.2713089999999996</v>
      </c>
      <c r="C150" s="122" t="str">
        <f t="shared" si="9"/>
        <v>28.02.2018</v>
      </c>
      <c r="D150" s="123" t="str">
        <f t="shared" si="10"/>
        <v>20</v>
      </c>
      <c r="E150" s="123" t="str">
        <f t="shared" si="11"/>
        <v>00</v>
      </c>
      <c r="F150" s="124">
        <f t="shared" si="12"/>
        <v>0.83333333333333337</v>
      </c>
    </row>
    <row r="151" spans="1:6">
      <c r="A151" s="121" t="s">
        <v>117</v>
      </c>
      <c r="B151" s="125">
        <v>2.946116</v>
      </c>
      <c r="C151" s="122" t="str">
        <f t="shared" si="9"/>
        <v>28.02.2018</v>
      </c>
      <c r="D151" s="123" t="str">
        <f t="shared" si="10"/>
        <v>20</v>
      </c>
      <c r="E151" s="123" t="str">
        <f t="shared" si="11"/>
        <v>00</v>
      </c>
      <c r="F151" s="124">
        <f t="shared" si="12"/>
        <v>0.83333333333333337</v>
      </c>
    </row>
    <row r="152" spans="1:6">
      <c r="A152" s="121" t="s">
        <v>236</v>
      </c>
      <c r="B152" s="125">
        <v>2.7064599999999999</v>
      </c>
      <c r="C152" s="122" t="str">
        <f t="shared" si="9"/>
        <v>28.02.2018</v>
      </c>
      <c r="D152" s="123" t="str">
        <f t="shared" si="10"/>
        <v>20</v>
      </c>
      <c r="E152" s="123" t="str">
        <f t="shared" si="11"/>
        <v>00</v>
      </c>
      <c r="F152" s="124">
        <f t="shared" si="12"/>
        <v>0.83333333333333337</v>
      </c>
    </row>
    <row r="153" spans="1:6">
      <c r="A153" s="121" t="s">
        <v>91</v>
      </c>
      <c r="B153" s="125">
        <v>4.6407660000000002</v>
      </c>
      <c r="C153" s="122" t="str">
        <f t="shared" si="9"/>
        <v>28.02.2018</v>
      </c>
      <c r="D153" s="123" t="str">
        <f t="shared" si="10"/>
        <v>20</v>
      </c>
      <c r="E153" s="123" t="str">
        <f t="shared" si="11"/>
        <v>00</v>
      </c>
      <c r="F153" s="124">
        <f t="shared" si="12"/>
        <v>0.83333333333333337</v>
      </c>
    </row>
    <row r="154" spans="1:6">
      <c r="A154" s="121" t="s">
        <v>48</v>
      </c>
      <c r="B154" s="125">
        <v>8.2136110000000002</v>
      </c>
      <c r="C154" s="122" t="str">
        <f t="shared" si="9"/>
        <v>28.02.2018</v>
      </c>
      <c r="D154" s="123" t="str">
        <f t="shared" si="10"/>
        <v>20</v>
      </c>
      <c r="E154" s="123" t="str">
        <f t="shared" si="11"/>
        <v>00</v>
      </c>
      <c r="F154" s="124">
        <f t="shared" si="12"/>
        <v>0.83333333333333337</v>
      </c>
    </row>
    <row r="155" spans="1:6">
      <c r="A155" s="121" t="s">
        <v>76</v>
      </c>
      <c r="B155" s="125">
        <v>35.807751000000003</v>
      </c>
      <c r="C155" s="122" t="str">
        <f t="shared" si="9"/>
        <v>28.02.2018</v>
      </c>
      <c r="D155" s="123" t="str">
        <f t="shared" si="10"/>
        <v>20</v>
      </c>
      <c r="E155" s="123" t="str">
        <f t="shared" si="11"/>
        <v>00</v>
      </c>
      <c r="F155" s="124">
        <f t="shared" si="12"/>
        <v>0.83333333333333337</v>
      </c>
    </row>
    <row r="156" spans="1:6">
      <c r="A156" s="121" t="s">
        <v>116</v>
      </c>
      <c r="B156" s="125">
        <v>2748.4765790000001</v>
      </c>
      <c r="C156" s="122" t="str">
        <f t="shared" si="9"/>
        <v>28.02.2018</v>
      </c>
      <c r="D156" s="123" t="str">
        <f t="shared" si="10"/>
        <v>20</v>
      </c>
      <c r="E156" s="123" t="str">
        <f t="shared" si="11"/>
        <v>00</v>
      </c>
      <c r="F156" s="124">
        <f t="shared" si="12"/>
        <v>0.83333333333333337</v>
      </c>
    </row>
    <row r="157" spans="1:6">
      <c r="A157" s="121" t="s">
        <v>20</v>
      </c>
      <c r="B157" s="125">
        <v>32.892874999999997</v>
      </c>
      <c r="C157" s="122" t="str">
        <f t="shared" si="9"/>
        <v>28.02.2018</v>
      </c>
      <c r="D157" s="123" t="str">
        <f t="shared" si="10"/>
        <v>20</v>
      </c>
      <c r="E157" s="123" t="str">
        <f t="shared" si="11"/>
        <v>00</v>
      </c>
      <c r="F157" s="124">
        <f t="shared" si="12"/>
        <v>0.83333333333333337</v>
      </c>
    </row>
    <row r="158" spans="1:6">
      <c r="A158" s="121" t="s">
        <v>118</v>
      </c>
      <c r="B158" s="125">
        <v>4448.1387770000001</v>
      </c>
      <c r="C158" s="122" t="str">
        <f t="shared" si="9"/>
        <v>28.02.2018</v>
      </c>
      <c r="D158" s="123" t="str">
        <f t="shared" si="10"/>
        <v>20</v>
      </c>
      <c r="E158" s="123" t="str">
        <f t="shared" si="11"/>
        <v>00</v>
      </c>
      <c r="F158" s="124">
        <f t="shared" si="12"/>
        <v>0.83333333333333337</v>
      </c>
    </row>
    <row r="159" spans="1:6">
      <c r="A159" s="121" t="s">
        <v>50</v>
      </c>
      <c r="B159" s="125">
        <v>1.2203790000000001</v>
      </c>
      <c r="C159" s="122" t="str">
        <f t="shared" si="9"/>
        <v>28.02.2018</v>
      </c>
      <c r="D159" s="123" t="str">
        <f t="shared" si="10"/>
        <v>20</v>
      </c>
      <c r="E159" s="123" t="str">
        <f t="shared" si="11"/>
        <v>00</v>
      </c>
      <c r="F159" s="124">
        <f t="shared" si="12"/>
        <v>0.83333333333333337</v>
      </c>
    </row>
    <row r="160" spans="1:6">
      <c r="A160" s="121" t="s">
        <v>49</v>
      </c>
      <c r="B160" s="125">
        <v>34.597194999999999</v>
      </c>
      <c r="C160" s="122" t="str">
        <f t="shared" si="9"/>
        <v>28.02.2018</v>
      </c>
      <c r="D160" s="123" t="str">
        <f t="shared" si="10"/>
        <v>20</v>
      </c>
      <c r="E160" s="123" t="str">
        <f t="shared" si="11"/>
        <v>00</v>
      </c>
      <c r="F160" s="124">
        <f t="shared" si="12"/>
        <v>0.83333333333333337</v>
      </c>
    </row>
    <row r="161" spans="1:6">
      <c r="A161" s="121" t="s">
        <v>237</v>
      </c>
      <c r="B161" s="125">
        <v>9988.8021649999991</v>
      </c>
      <c r="C161" s="122" t="str">
        <f t="shared" si="9"/>
        <v>28.02.2018</v>
      </c>
      <c r="D161" s="123" t="str">
        <f t="shared" si="10"/>
        <v>20</v>
      </c>
      <c r="E161" s="123" t="str">
        <f t="shared" si="11"/>
        <v>00</v>
      </c>
      <c r="F161" s="124">
        <f t="shared" si="12"/>
        <v>0.83333333333333337</v>
      </c>
    </row>
    <row r="162" spans="1:6">
      <c r="A162" s="121" t="s">
        <v>51</v>
      </c>
      <c r="B162" s="125">
        <v>35345.226965000002</v>
      </c>
      <c r="C162" s="122" t="str">
        <f t="shared" si="9"/>
        <v>28.02.2018</v>
      </c>
      <c r="D162" s="123" t="str">
        <f t="shared" si="10"/>
        <v>20</v>
      </c>
      <c r="E162" s="123" t="str">
        <f t="shared" si="11"/>
        <v>00</v>
      </c>
      <c r="F162" s="124">
        <f t="shared" si="12"/>
        <v>0.83333333333333337</v>
      </c>
    </row>
    <row r="163" spans="1:6">
      <c r="A163" s="121" t="s">
        <v>78</v>
      </c>
      <c r="B163" s="125">
        <v>27768.841575999999</v>
      </c>
      <c r="C163" s="122" t="str">
        <f t="shared" si="9"/>
        <v>28.02.2018</v>
      </c>
      <c r="D163" s="123" t="str">
        <f t="shared" si="10"/>
        <v>20</v>
      </c>
      <c r="E163" s="123" t="str">
        <f t="shared" si="11"/>
        <v>00</v>
      </c>
      <c r="F163" s="124">
        <f t="shared" si="12"/>
        <v>0.83333333333333337</v>
      </c>
    </row>
    <row r="164" spans="1:6">
      <c r="A164" s="121" t="s">
        <v>238</v>
      </c>
      <c r="B164" s="125">
        <v>128.41854499999999</v>
      </c>
      <c r="C164" s="122" t="str">
        <f t="shared" si="9"/>
        <v>28.02.2018</v>
      </c>
      <c r="D164" s="123" t="str">
        <f t="shared" si="10"/>
        <v>20</v>
      </c>
      <c r="E164" s="123" t="str">
        <f t="shared" si="11"/>
        <v>00</v>
      </c>
      <c r="F164" s="124">
        <f t="shared" si="12"/>
        <v>0.83333333333333337</v>
      </c>
    </row>
    <row r="165" spans="1:6">
      <c r="A165" s="121" t="s">
        <v>239</v>
      </c>
      <c r="B165" s="125">
        <v>3.0649000000000002</v>
      </c>
      <c r="C165" s="122" t="str">
        <f t="shared" si="9"/>
        <v>28.02.2018</v>
      </c>
      <c r="D165" s="123" t="str">
        <f t="shared" si="10"/>
        <v>20</v>
      </c>
      <c r="E165" s="123" t="str">
        <f t="shared" si="11"/>
        <v>00</v>
      </c>
      <c r="F165" s="124">
        <f t="shared" si="12"/>
        <v>0.83333333333333337</v>
      </c>
    </row>
    <row r="166" spans="1:6">
      <c r="A166" s="121" t="s">
        <v>99</v>
      </c>
      <c r="B166" s="125">
        <v>655.95699999999999</v>
      </c>
      <c r="C166" s="122" t="str">
        <f t="shared" si="9"/>
        <v>28.02.2018</v>
      </c>
      <c r="D166" s="123" t="str">
        <f t="shared" si="10"/>
        <v>20</v>
      </c>
      <c r="E166" s="123" t="str">
        <f t="shared" si="11"/>
        <v>00</v>
      </c>
      <c r="F166" s="124">
        <f t="shared" si="12"/>
        <v>0.83333333333333337</v>
      </c>
    </row>
    <row r="167" spans="1:6">
      <c r="A167" s="121" t="s">
        <v>240</v>
      </c>
      <c r="B167" s="125">
        <v>7.4391009999999994E-2</v>
      </c>
      <c r="C167" s="122" t="str">
        <f t="shared" si="9"/>
        <v>28.02.2018</v>
      </c>
      <c r="D167" s="123" t="str">
        <f t="shared" si="10"/>
        <v>20</v>
      </c>
      <c r="E167" s="123" t="str">
        <f t="shared" si="11"/>
        <v>00</v>
      </c>
      <c r="F167" s="124">
        <f t="shared" si="12"/>
        <v>0.83333333333333337</v>
      </c>
    </row>
    <row r="168" spans="1:6">
      <c r="A168" s="121" t="s">
        <v>241</v>
      </c>
      <c r="B168" s="125">
        <v>9.2599999999999996E-4</v>
      </c>
      <c r="C168" s="122" t="str">
        <f t="shared" si="9"/>
        <v>28.02.2018</v>
      </c>
      <c r="D168" s="123" t="str">
        <f t="shared" si="10"/>
        <v>20</v>
      </c>
      <c r="E168" s="123" t="str">
        <f t="shared" si="11"/>
        <v>00</v>
      </c>
      <c r="F168" s="124">
        <f t="shared" si="12"/>
        <v>0.83333333333333337</v>
      </c>
    </row>
    <row r="169" spans="1:6">
      <c r="A169" s="121" t="s">
        <v>44</v>
      </c>
      <c r="B169" s="125">
        <v>3.2981349999999998</v>
      </c>
      <c r="C169" s="122" t="str">
        <f t="shared" si="9"/>
        <v>28.02.2018</v>
      </c>
      <c r="D169" s="123" t="str">
        <f t="shared" si="10"/>
        <v>20</v>
      </c>
      <c r="E169" s="123" t="str">
        <f t="shared" si="11"/>
        <v>00</v>
      </c>
      <c r="F169" s="124">
        <f t="shared" si="12"/>
        <v>0.83333333333333337</v>
      </c>
    </row>
    <row r="170" spans="1:6">
      <c r="A170" s="121" t="s">
        <v>242</v>
      </c>
      <c r="B170" s="125">
        <v>0.84403499999999998</v>
      </c>
      <c r="C170" s="122" t="str">
        <f t="shared" si="9"/>
        <v>28.02.2018</v>
      </c>
      <c r="D170" s="123" t="str">
        <f t="shared" si="10"/>
        <v>20</v>
      </c>
      <c r="E170" s="123" t="str">
        <f t="shared" si="11"/>
        <v>00</v>
      </c>
      <c r="F170" s="124">
        <f t="shared" si="12"/>
        <v>0.83333333333333337</v>
      </c>
    </row>
    <row r="171" spans="1:6">
      <c r="A171" s="121" t="s">
        <v>98</v>
      </c>
      <c r="B171" s="125">
        <v>655.95699999999999</v>
      </c>
      <c r="C171" s="122" t="str">
        <f t="shared" si="9"/>
        <v>28.02.2018</v>
      </c>
      <c r="D171" s="123" t="str">
        <f t="shared" si="10"/>
        <v>20</v>
      </c>
      <c r="E171" s="123" t="str">
        <f t="shared" si="11"/>
        <v>00</v>
      </c>
      <c r="F171" s="124">
        <f t="shared" si="12"/>
        <v>0.83333333333333337</v>
      </c>
    </row>
    <row r="172" spans="1:6">
      <c r="A172" s="121" t="s">
        <v>243</v>
      </c>
      <c r="B172" s="125">
        <v>1.16843E-3</v>
      </c>
      <c r="C172" s="122" t="str">
        <f t="shared" si="9"/>
        <v>28.02.2018</v>
      </c>
      <c r="D172" s="123" t="str">
        <f t="shared" si="10"/>
        <v>20</v>
      </c>
      <c r="E172" s="123" t="str">
        <f t="shared" si="11"/>
        <v>00</v>
      </c>
      <c r="F172" s="124">
        <f t="shared" si="12"/>
        <v>0.83333333333333337</v>
      </c>
    </row>
    <row r="173" spans="1:6">
      <c r="A173" s="121" t="s">
        <v>55</v>
      </c>
      <c r="B173" s="125">
        <v>119.33174200000001</v>
      </c>
      <c r="C173" s="122" t="str">
        <f t="shared" si="9"/>
        <v>28.02.2018</v>
      </c>
      <c r="D173" s="123" t="str">
        <f t="shared" si="10"/>
        <v>20</v>
      </c>
      <c r="E173" s="123" t="str">
        <f t="shared" si="11"/>
        <v>00</v>
      </c>
      <c r="F173" s="124">
        <f t="shared" si="12"/>
        <v>0.83333333333333337</v>
      </c>
    </row>
    <row r="174" spans="1:6">
      <c r="A174" s="121" t="s">
        <v>244</v>
      </c>
      <c r="B174" s="125">
        <v>1.23897E-3</v>
      </c>
      <c r="C174" s="122" t="str">
        <f t="shared" si="9"/>
        <v>28.02.2018</v>
      </c>
      <c r="D174" s="123" t="str">
        <f t="shared" si="10"/>
        <v>20</v>
      </c>
      <c r="E174" s="123" t="str">
        <f t="shared" si="11"/>
        <v>00</v>
      </c>
      <c r="F174" s="124">
        <f t="shared" si="12"/>
        <v>0.83333333333333337</v>
      </c>
    </row>
    <row r="175" spans="1:6">
      <c r="A175" s="121" t="s">
        <v>245</v>
      </c>
      <c r="B175" s="125">
        <v>305.49137500000001</v>
      </c>
      <c r="C175" s="122" t="str">
        <f t="shared" si="9"/>
        <v>28.02.2018</v>
      </c>
      <c r="D175" s="123" t="str">
        <f t="shared" si="10"/>
        <v>20</v>
      </c>
      <c r="E175" s="123" t="str">
        <f t="shared" si="11"/>
        <v>00</v>
      </c>
      <c r="F175" s="124">
        <f t="shared" si="12"/>
        <v>0.83333333333333337</v>
      </c>
    </row>
    <row r="176" spans="1:6">
      <c r="A176" s="121" t="s">
        <v>114</v>
      </c>
      <c r="B176" s="125">
        <v>14.387558</v>
      </c>
      <c r="C176" s="122" t="str">
        <f t="shared" si="9"/>
        <v>28.02.2018</v>
      </c>
      <c r="D176" s="123" t="str">
        <f t="shared" si="10"/>
        <v>20</v>
      </c>
      <c r="E176" s="123" t="str">
        <f t="shared" si="11"/>
        <v>00</v>
      </c>
      <c r="F176" s="124">
        <f t="shared" si="12"/>
        <v>0.83333333333333337</v>
      </c>
    </row>
    <row r="177" spans="1:6">
      <c r="A177" s="121" t="s">
        <v>246</v>
      </c>
      <c r="B177" s="125">
        <v>11.918221000000001</v>
      </c>
      <c r="C177" s="122" t="str">
        <f t="shared" si="9"/>
        <v>28.02.2018</v>
      </c>
      <c r="D177" s="123" t="str">
        <f t="shared" si="10"/>
        <v>20</v>
      </c>
      <c r="E177" s="123" t="str">
        <f t="shared" si="11"/>
        <v>00</v>
      </c>
      <c r="F177" s="124">
        <f t="shared" si="12"/>
        <v>0.83333333333333337</v>
      </c>
    </row>
    <row r="178" spans="1:6">
      <c r="A178" s="121" t="s">
        <v>247</v>
      </c>
      <c r="B178" s="125">
        <v>393.39528799999999</v>
      </c>
      <c r="C178" s="122" t="str">
        <f t="shared" si="9"/>
        <v>28.02.2018</v>
      </c>
      <c r="D178" s="123" t="str">
        <f t="shared" si="10"/>
        <v>20</v>
      </c>
      <c r="E178" s="123" t="str">
        <f t="shared" si="11"/>
        <v>00</v>
      </c>
      <c r="F178" s="124">
        <f t="shared" si="12"/>
        <v>0.83333333333333337</v>
      </c>
    </row>
  </sheetData>
  <pageMargins left="0.7" right="0.7" top="0.78740157499999996" bottom="0.78740157499999996" header="0.3" footer="0.3"/>
  <pageSetup paperSize="9"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177"/>
  <sheetViews>
    <sheetView workbookViewId="0"/>
  </sheetViews>
  <sheetFormatPr baseColWidth="10" defaultRowHeight="15"/>
  <cols>
    <col min="1" max="1" width="5.85546875" style="133" bestFit="1" customWidth="1"/>
    <col min="2" max="2" width="51.42578125" style="133" bestFit="1" customWidth="1"/>
    <col min="3" max="16384" width="11.42578125" style="133"/>
  </cols>
  <sheetData>
    <row r="1" spans="1:2">
      <c r="A1" s="133" t="s">
        <v>248</v>
      </c>
      <c r="B1" s="133" t="s">
        <v>249</v>
      </c>
    </row>
    <row r="2" spans="1:2">
      <c r="A2" s="133" t="s">
        <v>92</v>
      </c>
      <c r="B2" s="133" t="s">
        <v>129</v>
      </c>
    </row>
    <row r="3" spans="1:2">
      <c r="A3" s="133" t="s">
        <v>193</v>
      </c>
      <c r="B3" s="133" t="s">
        <v>250</v>
      </c>
    </row>
    <row r="4" spans="1:2">
      <c r="A4" s="133" t="s">
        <v>194</v>
      </c>
      <c r="B4" s="133" t="s">
        <v>251</v>
      </c>
    </row>
    <row r="5" spans="1:2">
      <c r="A5" s="133" t="s">
        <v>79</v>
      </c>
      <c r="B5" s="133" t="s">
        <v>252</v>
      </c>
    </row>
    <row r="6" spans="1:2">
      <c r="A6" s="133" t="s">
        <v>23</v>
      </c>
      <c r="B6" s="133" t="s">
        <v>253</v>
      </c>
    </row>
    <row r="7" spans="1:2">
      <c r="A7" s="133" t="s">
        <v>195</v>
      </c>
      <c r="B7" s="133" t="s">
        <v>254</v>
      </c>
    </row>
    <row r="8" spans="1:2">
      <c r="A8" s="133" t="s">
        <v>24</v>
      </c>
      <c r="B8" s="133" t="s">
        <v>255</v>
      </c>
    </row>
    <row r="9" spans="1:2">
      <c r="A9" s="133" t="s">
        <v>52</v>
      </c>
      <c r="B9" s="133" t="s">
        <v>256</v>
      </c>
    </row>
    <row r="10" spans="1:2">
      <c r="A10" s="133" t="s">
        <v>196</v>
      </c>
      <c r="B10" s="133" t="s">
        <v>257</v>
      </c>
    </row>
    <row r="11" spans="1:2">
      <c r="A11" s="133" t="s">
        <v>197</v>
      </c>
      <c r="B11" s="133" t="s">
        <v>258</v>
      </c>
    </row>
    <row r="12" spans="1:2">
      <c r="A12" s="133" t="s">
        <v>198</v>
      </c>
      <c r="B12" s="133" t="s">
        <v>259</v>
      </c>
    </row>
    <row r="13" spans="1:2">
      <c r="A13" s="133" t="s">
        <v>26</v>
      </c>
      <c r="B13" s="133" t="s">
        <v>130</v>
      </c>
    </row>
    <row r="14" spans="1:2">
      <c r="A14" s="133" t="s">
        <v>53</v>
      </c>
      <c r="B14" s="133" t="s">
        <v>260</v>
      </c>
    </row>
    <row r="15" spans="1:2">
      <c r="A15" s="133" t="s">
        <v>5</v>
      </c>
      <c r="B15" s="133" t="s">
        <v>261</v>
      </c>
    </row>
    <row r="16" spans="1:2">
      <c r="A16" s="133" t="s">
        <v>80</v>
      </c>
      <c r="B16" s="133" t="s">
        <v>262</v>
      </c>
    </row>
    <row r="17" spans="1:2">
      <c r="A17" s="133" t="s">
        <v>97</v>
      </c>
      <c r="B17" s="133" t="s">
        <v>131</v>
      </c>
    </row>
    <row r="18" spans="1:2">
      <c r="A18" s="133" t="s">
        <v>28</v>
      </c>
      <c r="B18" s="133" t="s">
        <v>263</v>
      </c>
    </row>
    <row r="19" spans="1:2">
      <c r="A19" s="133" t="s">
        <v>54</v>
      </c>
      <c r="B19" s="133" t="s">
        <v>264</v>
      </c>
    </row>
    <row r="20" spans="1:2">
      <c r="A20" s="133" t="s">
        <v>29</v>
      </c>
      <c r="B20" s="133" t="s">
        <v>265</v>
      </c>
    </row>
    <row r="21" spans="1:2">
      <c r="A21" s="133" t="s">
        <v>30</v>
      </c>
      <c r="B21" s="133" t="s">
        <v>266</v>
      </c>
    </row>
    <row r="22" spans="1:2">
      <c r="A22" s="133" t="s">
        <v>25</v>
      </c>
      <c r="B22" s="133" t="s">
        <v>267</v>
      </c>
    </row>
    <row r="23" spans="1:2">
      <c r="A23" s="133" t="s">
        <v>199</v>
      </c>
      <c r="B23" s="133" t="s">
        <v>268</v>
      </c>
    </row>
    <row r="24" spans="1:2">
      <c r="A24" s="133" t="s">
        <v>200</v>
      </c>
      <c r="B24" s="133" t="s">
        <v>269</v>
      </c>
    </row>
    <row r="25" spans="1:2">
      <c r="A25" s="133" t="s">
        <v>96</v>
      </c>
      <c r="B25" s="133" t="s">
        <v>132</v>
      </c>
    </row>
    <row r="26" spans="1:2">
      <c r="A26" s="134" t="s">
        <v>391</v>
      </c>
      <c r="B26" s="133" t="s">
        <v>270</v>
      </c>
    </row>
    <row r="27" spans="1:2">
      <c r="A27" s="133" t="s">
        <v>22</v>
      </c>
      <c r="B27" s="133" t="s">
        <v>270</v>
      </c>
    </row>
    <row r="28" spans="1:2">
      <c r="A28" s="133" t="s">
        <v>27</v>
      </c>
      <c r="B28" s="133" t="s">
        <v>133</v>
      </c>
    </row>
    <row r="29" spans="1:2">
      <c r="A29" s="133" t="s">
        <v>39</v>
      </c>
      <c r="B29" s="133" t="s">
        <v>271</v>
      </c>
    </row>
    <row r="30" spans="1:2">
      <c r="A30" s="133" t="s">
        <v>201</v>
      </c>
      <c r="B30" s="133" t="s">
        <v>272</v>
      </c>
    </row>
    <row r="31" spans="1:2">
      <c r="A31" s="133" t="s">
        <v>17</v>
      </c>
      <c r="B31" s="133" t="s">
        <v>273</v>
      </c>
    </row>
    <row r="32" spans="1:2">
      <c r="A32" s="133" t="s">
        <v>202</v>
      </c>
      <c r="B32" s="133" t="s">
        <v>274</v>
      </c>
    </row>
    <row r="33" spans="1:2">
      <c r="A33" s="133" t="s">
        <v>31</v>
      </c>
      <c r="B33" s="133" t="s">
        <v>275</v>
      </c>
    </row>
    <row r="34" spans="1:2">
      <c r="A34" s="133" t="s">
        <v>392</v>
      </c>
      <c r="B34" s="133" t="s">
        <v>396</v>
      </c>
    </row>
    <row r="35" spans="1:2">
      <c r="A35" s="133" t="s">
        <v>56</v>
      </c>
      <c r="B35" s="133" t="s">
        <v>276</v>
      </c>
    </row>
    <row r="36" spans="1:2">
      <c r="A36" s="133" t="s">
        <v>40</v>
      </c>
      <c r="B36" s="133" t="s">
        <v>277</v>
      </c>
    </row>
    <row r="37" spans="1:2">
      <c r="A37" s="133" t="s">
        <v>32</v>
      </c>
      <c r="B37" s="133" t="s">
        <v>278</v>
      </c>
    </row>
    <row r="38" spans="1:2">
      <c r="A38" s="133" t="s">
        <v>203</v>
      </c>
      <c r="B38" s="133" t="s">
        <v>279</v>
      </c>
    </row>
    <row r="39" spans="1:2">
      <c r="A39" s="133" t="s">
        <v>41</v>
      </c>
      <c r="B39" s="133" t="s">
        <v>280</v>
      </c>
    </row>
    <row r="40" spans="1:2">
      <c r="A40" s="133" t="s">
        <v>103</v>
      </c>
      <c r="B40" s="133" t="s">
        <v>134</v>
      </c>
    </row>
    <row r="41" spans="1:2">
      <c r="A41" s="133" t="s">
        <v>19</v>
      </c>
      <c r="B41" s="133" t="s">
        <v>281</v>
      </c>
    </row>
    <row r="42" spans="1:2">
      <c r="A42" s="133" t="s">
        <v>100</v>
      </c>
      <c r="B42" s="133" t="s">
        <v>135</v>
      </c>
    </row>
    <row r="43" spans="1:2">
      <c r="A43" s="133" t="s">
        <v>6</v>
      </c>
      <c r="B43" s="133" t="s">
        <v>282</v>
      </c>
    </row>
    <row r="44" spans="1:2">
      <c r="A44" s="133" t="s">
        <v>33</v>
      </c>
      <c r="B44" s="133" t="s">
        <v>283</v>
      </c>
    </row>
    <row r="45" spans="1:2">
      <c r="A45" s="133" t="s">
        <v>94</v>
      </c>
      <c r="B45" s="133" t="s">
        <v>284</v>
      </c>
    </row>
    <row r="46" spans="1:2">
      <c r="A46" s="133" t="s">
        <v>204</v>
      </c>
      <c r="B46" s="133" t="s">
        <v>285</v>
      </c>
    </row>
    <row r="47" spans="1:2">
      <c r="A47" s="133" t="s">
        <v>93</v>
      </c>
      <c r="B47" s="133" t="s">
        <v>286</v>
      </c>
    </row>
    <row r="48" spans="1:2">
      <c r="A48" s="133" t="s">
        <v>205</v>
      </c>
      <c r="B48" s="133" t="s">
        <v>287</v>
      </c>
    </row>
    <row r="49" spans="1:2">
      <c r="A49" s="133" t="s">
        <v>95</v>
      </c>
      <c r="B49" s="133" t="s">
        <v>288</v>
      </c>
    </row>
    <row r="50" spans="1:2">
      <c r="A50" s="133" t="s">
        <v>124</v>
      </c>
      <c r="B50" s="133" t="s">
        <v>289</v>
      </c>
    </row>
    <row r="51" spans="1:2">
      <c r="A51" s="133" t="s">
        <v>57</v>
      </c>
      <c r="B51" s="133" t="s">
        <v>136</v>
      </c>
    </row>
    <row r="52" spans="1:2">
      <c r="A52" s="133" t="s">
        <v>206</v>
      </c>
      <c r="B52" s="133" t="s">
        <v>290</v>
      </c>
    </row>
    <row r="53" spans="1:2">
      <c r="A53" s="133" t="s">
        <v>4</v>
      </c>
      <c r="B53" s="133" t="s">
        <v>291</v>
      </c>
    </row>
    <row r="54" spans="1:2">
      <c r="A54" s="133" t="s">
        <v>207</v>
      </c>
      <c r="B54" s="133" t="s">
        <v>292</v>
      </c>
    </row>
    <row r="55" spans="1:2">
      <c r="A55" s="133" t="s">
        <v>208</v>
      </c>
      <c r="B55" s="133" t="s">
        <v>293</v>
      </c>
    </row>
    <row r="56" spans="1:2">
      <c r="A56" s="133" t="s">
        <v>102</v>
      </c>
      <c r="B56" s="133" t="s">
        <v>294</v>
      </c>
    </row>
    <row r="57" spans="1:2">
      <c r="A57" s="133" t="s">
        <v>209</v>
      </c>
      <c r="B57" s="133" t="s">
        <v>295</v>
      </c>
    </row>
    <row r="58" spans="1:2">
      <c r="A58" s="133" t="s">
        <v>101</v>
      </c>
      <c r="B58" s="133" t="s">
        <v>296</v>
      </c>
    </row>
    <row r="59" spans="1:2">
      <c r="A59" s="133" t="s">
        <v>210</v>
      </c>
      <c r="B59" s="133" t="s">
        <v>297</v>
      </c>
    </row>
    <row r="60" spans="1:2">
      <c r="A60" s="133" t="s">
        <v>34</v>
      </c>
      <c r="B60" s="133" t="s">
        <v>298</v>
      </c>
    </row>
    <row r="61" spans="1:2">
      <c r="A61" s="133" t="s">
        <v>211</v>
      </c>
      <c r="B61" s="133" t="s">
        <v>299</v>
      </c>
    </row>
    <row r="62" spans="1:2">
      <c r="A62" s="133" t="s">
        <v>58</v>
      </c>
      <c r="B62" s="133" t="s">
        <v>137</v>
      </c>
    </row>
    <row r="63" spans="1:2">
      <c r="A63" s="133" t="s">
        <v>36</v>
      </c>
      <c r="B63" s="133" t="s">
        <v>300</v>
      </c>
    </row>
    <row r="64" spans="1:2">
      <c r="A64" s="133" t="s">
        <v>8</v>
      </c>
      <c r="B64" s="133" t="s">
        <v>301</v>
      </c>
    </row>
    <row r="65" spans="1:2">
      <c r="A65" s="133" t="s">
        <v>35</v>
      </c>
      <c r="B65" s="133" t="s">
        <v>302</v>
      </c>
    </row>
    <row r="66" spans="1:2">
      <c r="A66" s="133" t="s">
        <v>21</v>
      </c>
      <c r="B66" s="133" t="s">
        <v>303</v>
      </c>
    </row>
    <row r="67" spans="1:2">
      <c r="A67" s="133" t="s">
        <v>60</v>
      </c>
      <c r="B67" s="133" t="s">
        <v>304</v>
      </c>
    </row>
    <row r="68" spans="1:2">
      <c r="A68" s="133" t="s">
        <v>83</v>
      </c>
      <c r="B68" s="133" t="s">
        <v>305</v>
      </c>
    </row>
    <row r="69" spans="1:2">
      <c r="A69" s="133" t="s">
        <v>212</v>
      </c>
      <c r="B69" s="133" t="s">
        <v>306</v>
      </c>
    </row>
    <row r="70" spans="1:2">
      <c r="A70" s="133" t="s">
        <v>59</v>
      </c>
      <c r="B70" s="133" t="s">
        <v>307</v>
      </c>
    </row>
    <row r="71" spans="1:2">
      <c r="A71" s="133" t="s">
        <v>81</v>
      </c>
      <c r="B71" s="133" t="s">
        <v>308</v>
      </c>
    </row>
    <row r="72" spans="1:2">
      <c r="A72" s="133" t="s">
        <v>82</v>
      </c>
      <c r="B72" s="133" t="s">
        <v>309</v>
      </c>
    </row>
    <row r="73" spans="1:2">
      <c r="A73" s="133" t="s">
        <v>7</v>
      </c>
      <c r="B73" s="133" t="s">
        <v>138</v>
      </c>
    </row>
    <row r="74" spans="1:2">
      <c r="A74" s="133" t="s">
        <v>213</v>
      </c>
      <c r="B74" s="133" t="s">
        <v>310</v>
      </c>
    </row>
    <row r="75" spans="1:2">
      <c r="A75" s="133" t="s">
        <v>37</v>
      </c>
      <c r="B75" s="133" t="s">
        <v>311</v>
      </c>
    </row>
    <row r="76" spans="1:2">
      <c r="A76" s="133" t="s">
        <v>84</v>
      </c>
      <c r="B76" s="133" t="s">
        <v>312</v>
      </c>
    </row>
    <row r="77" spans="1:2">
      <c r="A77" s="133" t="s">
        <v>61</v>
      </c>
      <c r="B77" s="133" t="s">
        <v>313</v>
      </c>
    </row>
    <row r="78" spans="1:2">
      <c r="A78" s="133" t="s">
        <v>104</v>
      </c>
      <c r="B78" s="133" t="s">
        <v>314</v>
      </c>
    </row>
    <row r="79" spans="1:2">
      <c r="A79" s="133" t="s">
        <v>214</v>
      </c>
      <c r="B79" s="133" t="s">
        <v>315</v>
      </c>
    </row>
    <row r="80" spans="1:2">
      <c r="A80" s="133" t="s">
        <v>62</v>
      </c>
      <c r="B80" s="133" t="s">
        <v>316</v>
      </c>
    </row>
    <row r="81" spans="1:2">
      <c r="A81" s="133" t="s">
        <v>215</v>
      </c>
      <c r="B81" s="133" t="s">
        <v>317</v>
      </c>
    </row>
    <row r="82" spans="1:2">
      <c r="A82" s="133" t="s">
        <v>216</v>
      </c>
      <c r="B82" s="133" t="s">
        <v>318</v>
      </c>
    </row>
    <row r="83" spans="1:2">
      <c r="A83" s="133" t="s">
        <v>75</v>
      </c>
      <c r="B83" s="133" t="s">
        <v>319</v>
      </c>
    </row>
    <row r="84" spans="1:2">
      <c r="A84" s="133" t="s">
        <v>86</v>
      </c>
      <c r="B84" s="133" t="s">
        <v>320</v>
      </c>
    </row>
    <row r="85" spans="1:2">
      <c r="A85" s="133" t="s">
        <v>38</v>
      </c>
      <c r="B85" s="133" t="s">
        <v>139</v>
      </c>
    </row>
    <row r="86" spans="1:2">
      <c r="A86" s="133" t="s">
        <v>63</v>
      </c>
      <c r="B86" s="133" t="s">
        <v>140</v>
      </c>
    </row>
    <row r="87" spans="1:2">
      <c r="A87" s="133" t="s">
        <v>64</v>
      </c>
      <c r="B87" s="133" t="s">
        <v>321</v>
      </c>
    </row>
    <row r="88" spans="1:2">
      <c r="A88" s="133" t="s">
        <v>87</v>
      </c>
      <c r="B88" s="133" t="s">
        <v>322</v>
      </c>
    </row>
    <row r="89" spans="1:2">
      <c r="A89" s="133" t="s">
        <v>74</v>
      </c>
      <c r="B89" s="133" t="s">
        <v>141</v>
      </c>
    </row>
    <row r="90" spans="1:2">
      <c r="A90" s="133" t="s">
        <v>217</v>
      </c>
      <c r="B90" s="133" t="s">
        <v>323</v>
      </c>
    </row>
    <row r="91" spans="1:2">
      <c r="A91" s="133" t="s">
        <v>105</v>
      </c>
      <c r="B91" s="133" t="s">
        <v>142</v>
      </c>
    </row>
    <row r="92" spans="1:2">
      <c r="A92" s="133" t="s">
        <v>10</v>
      </c>
      <c r="B92" s="133" t="s">
        <v>143</v>
      </c>
    </row>
    <row r="93" spans="1:2">
      <c r="A93" s="133" t="s">
        <v>9</v>
      </c>
      <c r="B93" s="133" t="s">
        <v>324</v>
      </c>
    </row>
    <row r="94" spans="1:2">
      <c r="A94" s="133" t="s">
        <v>106</v>
      </c>
      <c r="B94" s="133" t="s">
        <v>325</v>
      </c>
    </row>
    <row r="95" spans="1:2">
      <c r="A95" s="133" t="s">
        <v>108</v>
      </c>
      <c r="B95" s="133" t="s">
        <v>326</v>
      </c>
    </row>
    <row r="96" spans="1:2">
      <c r="A96" s="133" t="s">
        <v>11</v>
      </c>
      <c r="B96" s="133" t="s">
        <v>327</v>
      </c>
    </row>
    <row r="97" spans="1:2">
      <c r="A97" s="133" t="s">
        <v>218</v>
      </c>
      <c r="B97" s="133" t="s">
        <v>328</v>
      </c>
    </row>
    <row r="98" spans="1:2">
      <c r="A98" s="133" t="s">
        <v>219</v>
      </c>
      <c r="B98" s="133" t="s">
        <v>329</v>
      </c>
    </row>
    <row r="99" spans="1:2">
      <c r="A99" s="133" t="s">
        <v>67</v>
      </c>
      <c r="B99" s="133" t="s">
        <v>330</v>
      </c>
    </row>
    <row r="100" spans="1:2">
      <c r="A100" s="133" t="s">
        <v>220</v>
      </c>
      <c r="B100" s="133" t="s">
        <v>331</v>
      </c>
    </row>
    <row r="101" spans="1:2">
      <c r="A101" s="133" t="s">
        <v>65</v>
      </c>
      <c r="B101" s="133" t="s">
        <v>144</v>
      </c>
    </row>
    <row r="102" spans="1:2">
      <c r="A102" s="133" t="s">
        <v>221</v>
      </c>
      <c r="B102" s="133" t="s">
        <v>332</v>
      </c>
    </row>
    <row r="103" spans="1:2">
      <c r="A103" s="133" t="s">
        <v>393</v>
      </c>
      <c r="B103" s="133" t="s">
        <v>332</v>
      </c>
    </row>
    <row r="104" spans="1:2">
      <c r="A104" s="133" t="s">
        <v>222</v>
      </c>
      <c r="B104" s="133" t="s">
        <v>333</v>
      </c>
    </row>
    <row r="105" spans="1:2">
      <c r="A105" s="133" t="s">
        <v>109</v>
      </c>
      <c r="B105" s="133" t="s">
        <v>145</v>
      </c>
    </row>
    <row r="106" spans="1:2">
      <c r="A106" s="133" t="s">
        <v>223</v>
      </c>
      <c r="B106" s="133" t="s">
        <v>334</v>
      </c>
    </row>
    <row r="107" spans="1:2">
      <c r="A107" s="133" t="s">
        <v>107</v>
      </c>
      <c r="B107" s="133" t="s">
        <v>146</v>
      </c>
    </row>
    <row r="108" spans="1:2">
      <c r="A108" s="133" t="s">
        <v>42</v>
      </c>
      <c r="B108" s="133" t="s">
        <v>335</v>
      </c>
    </row>
    <row r="109" spans="1:2">
      <c r="A109" s="133" t="s">
        <v>66</v>
      </c>
      <c r="B109" s="133" t="s">
        <v>336</v>
      </c>
    </row>
    <row r="110" spans="1:2">
      <c r="A110" s="133" t="s">
        <v>224</v>
      </c>
      <c r="B110" s="133" t="s">
        <v>337</v>
      </c>
    </row>
    <row r="111" spans="1:2">
      <c r="A111" s="133" t="s">
        <v>225</v>
      </c>
      <c r="B111" s="133" t="s">
        <v>338</v>
      </c>
    </row>
    <row r="112" spans="1:2">
      <c r="A112" s="133" t="s">
        <v>110</v>
      </c>
      <c r="B112" s="133" t="s">
        <v>339</v>
      </c>
    </row>
    <row r="113" spans="1:2">
      <c r="A113" s="133" t="s">
        <v>43</v>
      </c>
      <c r="B113" s="133" t="s">
        <v>340</v>
      </c>
    </row>
    <row r="114" spans="1:2">
      <c r="A114" s="133" t="s">
        <v>12</v>
      </c>
      <c r="B114" s="133" t="s">
        <v>341</v>
      </c>
    </row>
    <row r="115" spans="1:2">
      <c r="A115" s="133" t="s">
        <v>68</v>
      </c>
      <c r="B115" s="133" t="s">
        <v>342</v>
      </c>
    </row>
    <row r="116" spans="1:2">
      <c r="A116" s="133" t="s">
        <v>69</v>
      </c>
      <c r="B116" s="133" t="s">
        <v>147</v>
      </c>
    </row>
    <row r="117" spans="1:2">
      <c r="A117" s="133" t="s">
        <v>88</v>
      </c>
      <c r="B117" s="133" t="s">
        <v>343</v>
      </c>
    </row>
    <row r="118" spans="1:2">
      <c r="A118" s="133" t="s">
        <v>45</v>
      </c>
      <c r="B118" s="133" t="s">
        <v>344</v>
      </c>
    </row>
    <row r="119" spans="1:2">
      <c r="A119" s="133" t="s">
        <v>47</v>
      </c>
      <c r="B119" s="133" t="s">
        <v>345</v>
      </c>
    </row>
    <row r="120" spans="1:2">
      <c r="A120" s="133" t="s">
        <v>226</v>
      </c>
      <c r="B120" s="133" t="s">
        <v>346</v>
      </c>
    </row>
    <row r="121" spans="1:2">
      <c r="A121" s="133" t="s">
        <v>71</v>
      </c>
      <c r="B121" s="133" t="s">
        <v>347</v>
      </c>
    </row>
    <row r="122" spans="1:2">
      <c r="A122" s="133" t="s">
        <v>70</v>
      </c>
      <c r="B122" s="133" t="s">
        <v>148</v>
      </c>
    </row>
    <row r="123" spans="1:2">
      <c r="A123" s="133" t="s">
        <v>13</v>
      </c>
      <c r="B123" s="133" t="s">
        <v>348</v>
      </c>
    </row>
    <row r="124" spans="1:2">
      <c r="A124" s="133" t="s">
        <v>46</v>
      </c>
      <c r="B124" s="133" t="s">
        <v>149</v>
      </c>
    </row>
    <row r="125" spans="1:2">
      <c r="A125" s="133" t="s">
        <v>85</v>
      </c>
      <c r="B125" s="133" t="s">
        <v>349</v>
      </c>
    </row>
    <row r="126" spans="1:2">
      <c r="A126" s="133" t="s">
        <v>14</v>
      </c>
      <c r="B126" s="133" t="s">
        <v>350</v>
      </c>
    </row>
    <row r="127" spans="1:2">
      <c r="A127" s="133" t="s">
        <v>18</v>
      </c>
      <c r="B127" s="133" t="s">
        <v>351</v>
      </c>
    </row>
    <row r="128" spans="1:2">
      <c r="A128" s="133" t="s">
        <v>15</v>
      </c>
      <c r="B128" s="133" t="s">
        <v>352</v>
      </c>
    </row>
    <row r="129" spans="1:2">
      <c r="A129" s="133" t="s">
        <v>111</v>
      </c>
      <c r="B129" s="133" t="s">
        <v>150</v>
      </c>
    </row>
    <row r="130" spans="1:2">
      <c r="A130" s="133" t="s">
        <v>89</v>
      </c>
      <c r="B130" s="133" t="s">
        <v>353</v>
      </c>
    </row>
    <row r="131" spans="1:2">
      <c r="A131" s="133" t="s">
        <v>227</v>
      </c>
      <c r="B131" s="133" t="s">
        <v>354</v>
      </c>
    </row>
    <row r="132" spans="1:2">
      <c r="A132" s="133" t="s">
        <v>72</v>
      </c>
      <c r="B132" s="133" t="s">
        <v>151</v>
      </c>
    </row>
    <row r="133" spans="1:2">
      <c r="A133" s="133" t="s">
        <v>228</v>
      </c>
      <c r="B133" s="133" t="s">
        <v>355</v>
      </c>
    </row>
    <row r="134" spans="1:2">
      <c r="A134" s="133" t="s">
        <v>16</v>
      </c>
      <c r="B134" s="133" t="s">
        <v>356</v>
      </c>
    </row>
    <row r="135" spans="1:2">
      <c r="A135" s="133" t="s">
        <v>73</v>
      </c>
      <c r="B135" s="133" t="s">
        <v>152</v>
      </c>
    </row>
    <row r="136" spans="1:2">
      <c r="A136" s="133" t="s">
        <v>229</v>
      </c>
      <c r="B136" s="133" t="s">
        <v>357</v>
      </c>
    </row>
    <row r="137" spans="1:2">
      <c r="A137" s="133" t="s">
        <v>230</v>
      </c>
      <c r="B137" s="133" t="s">
        <v>358</v>
      </c>
    </row>
    <row r="138" spans="1:2">
      <c r="A138" s="133" t="s">
        <v>113</v>
      </c>
      <c r="B138" s="133" t="s">
        <v>359</v>
      </c>
    </row>
    <row r="139" spans="1:2">
      <c r="A139" s="133" t="s">
        <v>231</v>
      </c>
      <c r="B139" s="133" t="s">
        <v>360</v>
      </c>
    </row>
    <row r="140" spans="1:2">
      <c r="A140" s="133" t="s">
        <v>394</v>
      </c>
      <c r="B140" s="133" t="s">
        <v>397</v>
      </c>
    </row>
    <row r="141" spans="1:2">
      <c r="A141" s="133" t="s">
        <v>232</v>
      </c>
      <c r="B141" s="133" t="s">
        <v>361</v>
      </c>
    </row>
    <row r="142" spans="1:2">
      <c r="A142" s="133" t="s">
        <v>395</v>
      </c>
      <c r="B142" s="133" t="s">
        <v>361</v>
      </c>
    </row>
    <row r="143" spans="1:2">
      <c r="A143" s="133" t="s">
        <v>233</v>
      </c>
      <c r="B143" s="133" t="s">
        <v>362</v>
      </c>
    </row>
    <row r="144" spans="1:2">
      <c r="A144" s="133" t="s">
        <v>90</v>
      </c>
      <c r="B144" s="133" t="s">
        <v>363</v>
      </c>
    </row>
    <row r="145" spans="1:2">
      <c r="A145" s="133" t="s">
        <v>115</v>
      </c>
      <c r="B145" s="133" t="s">
        <v>153</v>
      </c>
    </row>
    <row r="146" spans="1:2">
      <c r="A146" s="133" t="s">
        <v>77</v>
      </c>
      <c r="B146" s="133" t="s">
        <v>364</v>
      </c>
    </row>
    <row r="147" spans="1:2">
      <c r="A147" s="133" t="s">
        <v>234</v>
      </c>
      <c r="B147" s="133" t="s">
        <v>365</v>
      </c>
    </row>
    <row r="148" spans="1:2">
      <c r="A148" s="133" t="s">
        <v>235</v>
      </c>
      <c r="B148" s="133" t="s">
        <v>366</v>
      </c>
    </row>
    <row r="149" spans="1:2">
      <c r="A149" s="133" t="s">
        <v>117</v>
      </c>
      <c r="B149" s="133" t="s">
        <v>367</v>
      </c>
    </row>
    <row r="150" spans="1:2">
      <c r="A150" s="133" t="s">
        <v>236</v>
      </c>
      <c r="B150" s="133" t="s">
        <v>368</v>
      </c>
    </row>
    <row r="151" spans="1:2">
      <c r="A151" s="133" t="s">
        <v>91</v>
      </c>
      <c r="B151" s="133" t="s">
        <v>369</v>
      </c>
    </row>
    <row r="152" spans="1:2">
      <c r="A152" s="133" t="s">
        <v>48</v>
      </c>
      <c r="B152" s="133" t="s">
        <v>154</v>
      </c>
    </row>
    <row r="153" spans="1:2">
      <c r="A153" s="133" t="s">
        <v>76</v>
      </c>
      <c r="B153" s="133" t="s">
        <v>370</v>
      </c>
    </row>
    <row r="154" spans="1:2">
      <c r="A154" s="133" t="s">
        <v>116</v>
      </c>
      <c r="B154" s="133" t="s">
        <v>371</v>
      </c>
    </row>
    <row r="155" spans="1:2">
      <c r="A155" s="133" t="s">
        <v>20</v>
      </c>
      <c r="B155" s="133" t="s">
        <v>155</v>
      </c>
    </row>
    <row r="156" spans="1:2">
      <c r="A156" s="133" t="s">
        <v>118</v>
      </c>
      <c r="B156" s="133" t="s">
        <v>156</v>
      </c>
    </row>
    <row r="157" spans="1:2">
      <c r="A157" s="133" t="s">
        <v>50</v>
      </c>
      <c r="B157" s="133" t="s">
        <v>372</v>
      </c>
    </row>
    <row r="158" spans="1:2">
      <c r="A158" s="133" t="s">
        <v>49</v>
      </c>
      <c r="B158" s="133" t="s">
        <v>157</v>
      </c>
    </row>
    <row r="159" spans="1:2">
      <c r="A159" s="133" t="s">
        <v>237</v>
      </c>
      <c r="B159" s="133" t="s">
        <v>373</v>
      </c>
    </row>
    <row r="160" spans="1:2">
      <c r="A160" s="133" t="s">
        <v>51</v>
      </c>
      <c r="B160" s="133" t="s">
        <v>374</v>
      </c>
    </row>
    <row r="161" spans="1:2">
      <c r="A161" s="133" t="s">
        <v>78</v>
      </c>
      <c r="B161" s="133" t="s">
        <v>375</v>
      </c>
    </row>
    <row r="162" spans="1:2">
      <c r="A162" s="133" t="s">
        <v>238</v>
      </c>
      <c r="B162" s="133" t="s">
        <v>376</v>
      </c>
    </row>
    <row r="163" spans="1:2">
      <c r="A163" s="133" t="s">
        <v>239</v>
      </c>
      <c r="B163" s="133" t="s">
        <v>377</v>
      </c>
    </row>
    <row r="164" spans="1:2">
      <c r="A164" s="133" t="s">
        <v>99</v>
      </c>
      <c r="B164" s="133" t="s">
        <v>378</v>
      </c>
    </row>
    <row r="165" spans="1:2">
      <c r="A165" s="133" t="s">
        <v>240</v>
      </c>
      <c r="B165" s="133" t="s">
        <v>379</v>
      </c>
    </row>
    <row r="166" spans="1:2">
      <c r="A166" s="133" t="s">
        <v>241</v>
      </c>
      <c r="B166" s="133" t="s">
        <v>380</v>
      </c>
    </row>
    <row r="167" spans="1:2">
      <c r="A167" s="133" t="s">
        <v>44</v>
      </c>
      <c r="B167" s="133" t="s">
        <v>158</v>
      </c>
    </row>
    <row r="168" spans="1:2">
      <c r="A168" s="133" t="s">
        <v>242</v>
      </c>
      <c r="B168" s="133" t="s">
        <v>381</v>
      </c>
    </row>
    <row r="169" spans="1:2">
      <c r="A169" s="133" t="s">
        <v>98</v>
      </c>
      <c r="B169" s="133" t="s">
        <v>382</v>
      </c>
    </row>
    <row r="170" spans="1:2">
      <c r="A170" s="133" t="s">
        <v>243</v>
      </c>
      <c r="B170" s="133" t="s">
        <v>383</v>
      </c>
    </row>
    <row r="171" spans="1:2">
      <c r="A171" s="133" t="s">
        <v>55</v>
      </c>
      <c r="B171" s="133" t="s">
        <v>384</v>
      </c>
    </row>
    <row r="172" spans="1:2">
      <c r="A172" s="133" t="s">
        <v>244</v>
      </c>
      <c r="B172" s="133" t="s">
        <v>385</v>
      </c>
    </row>
    <row r="173" spans="1:2">
      <c r="A173" s="133" t="s">
        <v>245</v>
      </c>
      <c r="B173" s="133" t="s">
        <v>386</v>
      </c>
    </row>
    <row r="174" spans="1:2">
      <c r="A174" s="133" t="s">
        <v>114</v>
      </c>
      <c r="B174" s="133" t="s">
        <v>387</v>
      </c>
    </row>
    <row r="175" spans="1:2">
      <c r="A175" s="133" t="s">
        <v>112</v>
      </c>
      <c r="B175" s="133" t="s">
        <v>388</v>
      </c>
    </row>
    <row r="176" spans="1:2">
      <c r="A176" s="133" t="s">
        <v>246</v>
      </c>
      <c r="B176" s="133" t="s">
        <v>389</v>
      </c>
    </row>
    <row r="177" spans="1:2">
      <c r="A177" s="133" t="s">
        <v>247</v>
      </c>
      <c r="B177" s="133" t="s">
        <v>390</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13</vt:i4>
      </vt:variant>
    </vt:vector>
  </HeadingPairs>
  <TitlesOfParts>
    <vt:vector size="19" baseType="lpstr">
      <vt:lpstr>FX Rates</vt:lpstr>
      <vt:lpstr>Monitor</vt:lpstr>
      <vt:lpstr>Read me</vt:lpstr>
      <vt:lpstr>Rates</vt:lpstr>
      <vt:lpstr>Rates Import</vt:lpstr>
      <vt:lpstr>CCYs</vt:lpstr>
      <vt:lpstr>CCY</vt:lpstr>
      <vt:lpstr>Current_Number</vt:lpstr>
      <vt:lpstr>Current_Percent</vt:lpstr>
      <vt:lpstr>'Read me'!Druckbereich</vt:lpstr>
      <vt:lpstr>'Rates Import'!exchange_rates.php?key_b17f9452d3604856be859f8197fdab7a_base_USD</vt:lpstr>
      <vt:lpstr>Frozen_Number</vt:lpstr>
      <vt:lpstr>Frozen_Percent</vt:lpstr>
      <vt:lpstr>'FX Rates'!Prefix</vt:lpstr>
      <vt:lpstr>Status_Alarms</vt:lpstr>
      <vt:lpstr>Tool</vt:lpstr>
      <vt:lpstr>Tot_Alarms</vt:lpstr>
      <vt:lpstr>Tot_Alarms_Breached</vt:lpstr>
      <vt:lpstr>'FX Rates'!UTC_hours_delta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c:creator>
  <cp:lastModifiedBy>Martin Sadleder</cp:lastModifiedBy>
  <cp:lastPrinted>2015-06-25T13:39:54Z</cp:lastPrinted>
  <dcterms:created xsi:type="dcterms:W3CDTF">2014-03-25T10:34:09Z</dcterms:created>
  <dcterms:modified xsi:type="dcterms:W3CDTF">2018-02-28T20:42:56Z</dcterms:modified>
</cp:coreProperties>
</file>